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School_Operation\EDMGTSRV\BOCES-SCHOOL DISTRICT\BUDGET &amp; SBM-4\2021-22 Budget\"/>
    </mc:Choice>
  </mc:AlternateContent>
  <xr:revisionPtr revIDLastSave="0" documentId="8_{4D6BC693-65BB-43BC-9F12-F70E1FCE610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1-2022 Summary" sheetId="20" r:id="rId1"/>
    <sheet name="BOCES Budget" sheetId="19" r:id="rId2"/>
  </sheets>
  <externalReferences>
    <externalReference r:id="rId3"/>
  </externalReferences>
  <definedNames>
    <definedName name="_xlnm.Print_Area" localSheetId="1">'BOCES Budget'!$A$2:$O$37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" i="20" l="1"/>
  <c r="AJ6" i="20"/>
  <c r="AJ7" i="20"/>
  <c r="AJ8" i="20"/>
  <c r="AJ9" i="20"/>
  <c r="AJ10" i="20"/>
  <c r="AJ11" i="20"/>
  <c r="AJ12" i="20"/>
  <c r="AJ13" i="20"/>
  <c r="AJ14" i="20"/>
  <c r="AJ15" i="20"/>
  <c r="AJ16" i="20"/>
  <c r="AJ17" i="20"/>
  <c r="AJ18" i="20"/>
  <c r="AJ19" i="20"/>
  <c r="AJ20" i="20"/>
  <c r="AJ21" i="20"/>
  <c r="AJ22" i="20"/>
  <c r="AJ23" i="20"/>
  <c r="AJ24" i="20"/>
  <c r="AJ25" i="20"/>
  <c r="AJ26" i="20"/>
  <c r="AJ27" i="20"/>
  <c r="AJ28" i="20"/>
  <c r="AJ29" i="20"/>
  <c r="AJ30" i="20"/>
  <c r="AJ31" i="20"/>
  <c r="AJ32" i="20"/>
  <c r="AJ33" i="20"/>
  <c r="AJ34" i="20"/>
  <c r="AJ35" i="20"/>
  <c r="AJ36" i="20"/>
  <c r="AJ37" i="20"/>
  <c r="AJ38" i="20"/>
  <c r="AJ39" i="20"/>
  <c r="AJ40" i="20"/>
  <c r="AJ4" i="20"/>
  <c r="AI5" i="20"/>
  <c r="AI6" i="20"/>
  <c r="AI7" i="20"/>
  <c r="AI8" i="20"/>
  <c r="AI9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" i="20"/>
  <c r="AH4" i="20"/>
  <c r="AH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" i="20"/>
  <c r="AF5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" i="20"/>
  <c r="AE4" i="20"/>
  <c r="AE5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D5" i="20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" i="20"/>
  <c r="AC40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39" i="20"/>
  <c r="AC4" i="20"/>
  <c r="AB4" i="20"/>
  <c r="AB5" i="20"/>
  <c r="AB6" i="20"/>
  <c r="AB7" i="20"/>
  <c r="AB8" i="20"/>
  <c r="AB9" i="20"/>
  <c r="AB10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A5" i="20"/>
  <c r="AA6" i="20"/>
  <c r="AA7" i="20"/>
  <c r="AA8" i="20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21" i="20"/>
  <c r="AA22" i="20"/>
  <c r="AA23" i="20"/>
  <c r="AA24" i="20"/>
  <c r="AA25" i="20"/>
  <c r="AA26" i="20"/>
  <c r="AA27" i="20"/>
  <c r="AA28" i="20"/>
  <c r="AA29" i="20"/>
  <c r="AA30" i="20"/>
  <c r="AA31" i="20"/>
  <c r="AA32" i="20"/>
  <c r="AA33" i="20"/>
  <c r="AA34" i="20"/>
  <c r="AA35" i="20"/>
  <c r="AA36" i="20"/>
  <c r="AA37" i="20"/>
  <c r="AA38" i="20"/>
  <c r="AA39" i="20"/>
  <c r="AA40" i="20"/>
  <c r="AA4" i="20"/>
  <c r="Z5" i="20"/>
  <c r="Z6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" i="20"/>
  <c r="Y4" i="20"/>
  <c r="Y5" i="20"/>
  <c r="Y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X5" i="20"/>
  <c r="X6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36" i="20"/>
  <c r="X37" i="20"/>
  <c r="X38" i="20"/>
  <c r="X39" i="20"/>
  <c r="X40" i="20"/>
  <c r="X4" i="20"/>
  <c r="W5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W36" i="20"/>
  <c r="W37" i="20"/>
  <c r="W38" i="20"/>
  <c r="W39" i="20"/>
  <c r="W40" i="20"/>
  <c r="W4" i="20"/>
  <c r="V4" i="20"/>
  <c r="V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" i="20"/>
  <c r="T5" i="20"/>
  <c r="T6" i="20"/>
  <c r="T7" i="20"/>
  <c r="T8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23" i="20"/>
  <c r="T24" i="20"/>
  <c r="T25" i="20"/>
  <c r="T26" i="20"/>
  <c r="T27" i="20"/>
  <c r="T28" i="20"/>
  <c r="T29" i="20"/>
  <c r="T30" i="20"/>
  <c r="T31" i="20"/>
  <c r="T32" i="20"/>
  <c r="T33" i="20"/>
  <c r="T34" i="20"/>
  <c r="T35" i="20"/>
  <c r="T36" i="20"/>
  <c r="T37" i="20"/>
  <c r="T38" i="20"/>
  <c r="T39" i="20"/>
  <c r="T40" i="20"/>
  <c r="T4" i="20"/>
  <c r="S4" i="20"/>
  <c r="S5" i="20"/>
  <c r="S6" i="20"/>
  <c r="S7" i="20"/>
  <c r="S8" i="20"/>
  <c r="S9" i="20"/>
  <c r="S10" i="20"/>
  <c r="S11" i="20"/>
  <c r="S12" i="20"/>
  <c r="S13" i="20"/>
  <c r="S14" i="20"/>
  <c r="S15" i="20"/>
  <c r="S16" i="20"/>
  <c r="S17" i="20"/>
  <c r="S18" i="20"/>
  <c r="S19" i="20"/>
  <c r="S20" i="20"/>
  <c r="S21" i="20"/>
  <c r="S22" i="20"/>
  <c r="S23" i="20"/>
  <c r="S24" i="20"/>
  <c r="S25" i="20"/>
  <c r="S26" i="20"/>
  <c r="S27" i="20"/>
  <c r="S28" i="20"/>
  <c r="S29" i="20"/>
  <c r="S30" i="20"/>
  <c r="S31" i="20"/>
  <c r="S32" i="20"/>
  <c r="S33" i="20"/>
  <c r="S34" i="20"/>
  <c r="S35" i="20"/>
  <c r="S36" i="20"/>
  <c r="S37" i="20"/>
  <c r="S38" i="20"/>
  <c r="S39" i="20"/>
  <c r="S40" i="20"/>
  <c r="R5" i="20"/>
  <c r="R6" i="20"/>
  <c r="R7" i="20"/>
  <c r="R8" i="20"/>
  <c r="R9" i="20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" i="20"/>
  <c r="Q5" i="20"/>
  <c r="Q6" i="20"/>
  <c r="Q7" i="20"/>
  <c r="Q8" i="20"/>
  <c r="Q9" i="20"/>
  <c r="Q10" i="20"/>
  <c r="Q11" i="20"/>
  <c r="Q12" i="20"/>
  <c r="Q13" i="20"/>
  <c r="Q14" i="20"/>
  <c r="Q15" i="20"/>
  <c r="Q16" i="20"/>
  <c r="Q17" i="20"/>
  <c r="Q18" i="20"/>
  <c r="Q19" i="20"/>
  <c r="Q20" i="20"/>
  <c r="Q21" i="20"/>
  <c r="Q22" i="20"/>
  <c r="Q23" i="20"/>
  <c r="Q24" i="20"/>
  <c r="Q25" i="20"/>
  <c r="Q26" i="20"/>
  <c r="Q27" i="20"/>
  <c r="Q28" i="20"/>
  <c r="Q29" i="20"/>
  <c r="Q30" i="20"/>
  <c r="Q31" i="20"/>
  <c r="Q32" i="20"/>
  <c r="Q33" i="20"/>
  <c r="Q34" i="20"/>
  <c r="Q35" i="20"/>
  <c r="Q36" i="20"/>
  <c r="Q37" i="20"/>
  <c r="Q38" i="20"/>
  <c r="Q39" i="20"/>
  <c r="Q40" i="20"/>
  <c r="Q4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" i="20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" i="20"/>
  <c r="I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D5" i="20" l="1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" i="20" l="1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I24" i="19" l="1"/>
  <c r="H24" i="19"/>
  <c r="G24" i="19"/>
  <c r="I39" i="19" l="1"/>
  <c r="H39" i="19"/>
  <c r="G39" i="19"/>
  <c r="O38" i="19" l="1"/>
  <c r="H34" i="19" l="1"/>
  <c r="G34" i="19"/>
  <c r="H30" i="19" l="1"/>
  <c r="I25" i="19" l="1"/>
  <c r="H27" i="19" l="1"/>
  <c r="G27" i="19"/>
  <c r="F27" i="19"/>
  <c r="H23" i="19" l="1"/>
  <c r="G23" i="19"/>
  <c r="H21" i="19" l="1"/>
  <c r="G21" i="19"/>
  <c r="F21" i="19"/>
  <c r="H19" i="19" l="1"/>
  <c r="H17" i="19" l="1"/>
  <c r="H14" i="19" l="1"/>
  <c r="G14" i="19"/>
  <c r="H10" i="19" l="1"/>
  <c r="G10" i="19"/>
  <c r="H12" i="19" l="1"/>
  <c r="G12" i="19"/>
  <c r="H11" i="19" l="1"/>
  <c r="H9" i="19" l="1"/>
  <c r="K3" i="19" l="1"/>
  <c r="J3" i="19"/>
  <c r="H4" i="19" l="1"/>
  <c r="H40" i="19" s="1"/>
  <c r="G4" i="19"/>
  <c r="G40" i="19" s="1"/>
  <c r="I40" i="19"/>
  <c r="E40" i="19"/>
  <c r="F40" i="19"/>
  <c r="L40" i="19"/>
  <c r="M40" i="19"/>
  <c r="N40" i="19"/>
  <c r="O40" i="19"/>
  <c r="B40" i="19"/>
  <c r="C40" i="19"/>
  <c r="D40" i="19"/>
  <c r="J40" i="19" l="1"/>
  <c r="K40" i="19"/>
</calcChain>
</file>

<file path=xl/sharedStrings.xml><?xml version="1.0" encoding="utf-8"?>
<sst xmlns="http://schemas.openxmlformats.org/spreadsheetml/2006/main" count="125" uniqueCount="87">
  <si>
    <t>ERIE 1 BOCES</t>
  </si>
  <si>
    <t xml:space="preserve">BOCES </t>
  </si>
  <si>
    <t>DELAWARE-CHENANGO-MADISON</t>
  </si>
  <si>
    <t xml:space="preserve">DUTCHESS </t>
  </si>
  <si>
    <t>EASTERN SUFFOLK</t>
  </si>
  <si>
    <t>ERIE 2-CHAUTAUQUA-CATTARAUGUS </t>
  </si>
  <si>
    <t xml:space="preserve">FRANKLIN-ESSEX-HAMILTON </t>
  </si>
  <si>
    <t>GENESEE VALLEY</t>
  </si>
  <si>
    <t>HAMILTON-FULTON-MONTGOMERY </t>
  </si>
  <si>
    <t>HERKIMER-FULTON-HAMILTON-OTSEGO </t>
  </si>
  <si>
    <t>JEFFERSON-LEWIS-HAMILTON-HERKIMER-ONEIDA</t>
  </si>
  <si>
    <t>MADISON-ONEIDA</t>
  </si>
  <si>
    <t xml:space="preserve">MONROE 1 </t>
  </si>
  <si>
    <t>MONROE 2-ORLEANS</t>
  </si>
  <si>
    <t xml:space="preserve">NASSAU </t>
  </si>
  <si>
    <t>ONEIDA-HERKIMER-MADISON</t>
  </si>
  <si>
    <t xml:space="preserve">ONONDAGA-CORTLAND-MADISON </t>
  </si>
  <si>
    <t>ONTARIO-SENECA-YATES-CAYUGA-WAYNE (Wayne-Finger Lakes)</t>
  </si>
  <si>
    <t>ORANGE-ULSTER</t>
  </si>
  <si>
    <t>ORLEANS-NIAGARA</t>
  </si>
  <si>
    <t>OSWEGO (CITI)</t>
  </si>
  <si>
    <t>OTSEGO-DELAWARE-SCHOHARIE-GREENE (Northern Catskills)</t>
  </si>
  <si>
    <t>PUTNAM-WESTCHESTER</t>
  </si>
  <si>
    <t>RENSSELAER-COLUMBIA-GREENE (Questar III)</t>
  </si>
  <si>
    <t>ROCKLAND</t>
  </si>
  <si>
    <t>SAINT LAWRENCE-LEWIS</t>
  </si>
  <si>
    <t>SCHUYLER-STEUBEN-CHEMUNG-TIOGA-ALLEGANY (Greater Southern Tier)</t>
  </si>
  <si>
    <t>SULLIVAN BOCES</t>
  </si>
  <si>
    <t xml:space="preserve">TOMPKINS-SENECA-TIOGA </t>
  </si>
  <si>
    <t>ULSTER</t>
  </si>
  <si>
    <t xml:space="preserve">WASHINGTON-SARATOGA-WARREN-HAMILTON-ESSEX </t>
  </si>
  <si>
    <t>WESTCHESTER (Southern Westchester BOCES)</t>
  </si>
  <si>
    <t>WESTERN SUFFOLK</t>
  </si>
  <si>
    <t>ALBANY-SCHOHARIE-SCHENECTADY (Capital Region)</t>
  </si>
  <si>
    <t>BROOME-DELAWARE-TIOGA</t>
  </si>
  <si>
    <t xml:space="preserve">CATTARAUGUS-ALLEGANY-ERIE-WYOMING </t>
  </si>
  <si>
    <t>CAYUGA-ONONDAGA</t>
  </si>
  <si>
    <t xml:space="preserve">CLINTON-ESSEX-WARREN-WASHINGTON </t>
  </si>
  <si>
    <t>CAPITAL</t>
  </si>
  <si>
    <t>CTE</t>
  </si>
  <si>
    <t>OTHER</t>
  </si>
  <si>
    <t>DASNY</t>
  </si>
  <si>
    <t>GENERAL ADMIN</t>
  </si>
  <si>
    <t>SPECIAL EDUCATION</t>
  </si>
  <si>
    <t>GENERAL EDUCATION</t>
  </si>
  <si>
    <t>GRAND TOTAL</t>
  </si>
  <si>
    <t>RENT</t>
  </si>
  <si>
    <t>CONTRUCTION</t>
  </si>
  <si>
    <t xml:space="preserve">TOTAL </t>
  </si>
  <si>
    <t>PROGRAM TOTAL</t>
  </si>
  <si>
    <t>INSTUCTIONAL SUPPORT</t>
  </si>
  <si>
    <t>ITINERANT SERVICES</t>
  </si>
  <si>
    <t>2021/22 BOCES BUDGET (SBM-4)</t>
  </si>
  <si>
    <t>ENROLLMENT COUNT</t>
  </si>
  <si>
    <t>TOTAL BUDGET</t>
  </si>
  <si>
    <t>TOTAL BUDGET PER PUPIL</t>
  </si>
  <si>
    <t>TOTAL PROGRAM</t>
  </si>
  <si>
    <t>TOTAL PROGRAM BUDGET PER PUPIL</t>
  </si>
  <si>
    <t>TOTAL PROGRAM (% OF TOTAL)</t>
  </si>
  <si>
    <t xml:space="preserve">ADMINISTRATION &amp; CAPITAL (ADMIN &amp; CAPITAL COMBINED)   </t>
  </si>
  <si>
    <t>ADMIN &amp; CAPITAL COMBINED BUDGET PER PUPIL</t>
  </si>
  <si>
    <t>ADMIN &amp; CAPITAL COMBINED (% OF TOTAL)</t>
  </si>
  <si>
    <t>GENERAL ADMINISTRATION (GEN ADMIN)</t>
  </si>
  <si>
    <t>GEN ADMIN BUDGET PER PUPIL</t>
  </si>
  <si>
    <t>GEN ADMIN (% of TOTAL)</t>
  </si>
  <si>
    <t>CAPITAL BUDGET PER PUPIL</t>
  </si>
  <si>
    <t>CAPITAL (% of TOTAL)</t>
  </si>
  <si>
    <t>CAREER &amp; TECHNICAL EDUCATION</t>
  </si>
  <si>
    <t>CAREER &amp; TECHNICAL BUDGET PER PUPIL</t>
  </si>
  <si>
    <t>CAREER &amp; TECHNICAL (% of TOTAL)</t>
  </si>
  <si>
    <t>SPECIAL ED</t>
  </si>
  <si>
    <t>SPECIAL ED BUDGET PER PUPIL</t>
  </si>
  <si>
    <t>SPECIAL ED (% of TOTAL)</t>
  </si>
  <si>
    <t>ITINERANT BUDGET PER PUPIL</t>
  </si>
  <si>
    <t>ITINERANT SERVICES (% of TOTAL)</t>
  </si>
  <si>
    <t>GENERAL EDUCATION (GEN ED)</t>
  </si>
  <si>
    <t>GEN ED BUDGET PER PUPIL</t>
  </si>
  <si>
    <t>GEN ED (% of TOTAL)</t>
  </si>
  <si>
    <t>INSTRUCTIONAL SUPPORT</t>
  </si>
  <si>
    <t>INSTRUCTIONAL SUPPORT BUDGET PER PUPIL</t>
  </si>
  <si>
    <t>INSTRUCTIONAL SUPPORT (% of TOTAL)</t>
  </si>
  <si>
    <t>OTHER SERVICES</t>
  </si>
  <si>
    <t>OTHER SERVICES BUDGET PER PUPIL</t>
  </si>
  <si>
    <t>OTHER (% of TOTAL)</t>
  </si>
  <si>
    <t xml:space="preserve">2021/22 BOCES Program &amp; Administrative/Capital Budgets Summary </t>
  </si>
  <si>
    <t>CLINTON-ESSEX-WARREN-WASHINGTON (Champlain Valley)</t>
  </si>
  <si>
    <t>DELAWARE-CHENANGO-MADISON-OTSEGO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</si>
</sst>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2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</cellStyleXfs>
  <cellXfs count="68">
    <xf numFmtId="0" fontId="0" fillId="0" borderId="0" xfId="0"/>
    <xf numFmtId="164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Fill="1" applyBorder="1" applyAlignment="1">
      <alignment horizontal="right" wrapText="1"/>
    </xf>
    <xf numFmtId="164" fontId="0" fillId="0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 wrapText="1"/>
    </xf>
    <xf numFmtId="164" fontId="0" fillId="0" borderId="1" xfId="13" applyNumberFormat="1" applyFont="1" applyFill="1" applyBorder="1" applyAlignment="1">
      <alignment horizontal="right"/>
    </xf>
    <xf numFmtId="164" fontId="0" fillId="0" borderId="1" xfId="13" applyNumberFormat="1" applyFont="1" applyFill="1" applyBorder="1" applyAlignment="1">
      <alignment horizontal="right" wrapText="1"/>
    </xf>
    <xf numFmtId="164" fontId="0" fillId="0" borderId="1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0" borderId="1" xfId="13" applyNumberFormat="1" applyFont="1" applyBorder="1" applyAlignment="1">
      <alignment horizontal="right"/>
    </xf>
    <xf numFmtId="164" fontId="0" fillId="0" borderId="1" xfId="13" applyNumberFormat="1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right"/>
    </xf>
    <xf numFmtId="0" fontId="21" fillId="0" borderId="0" xfId="0" applyFont="1" applyAlignment="1">
      <alignment horizontal="right"/>
    </xf>
    <xf numFmtId="164" fontId="24" fillId="3" borderId="1" xfId="0" applyNumberFormat="1" applyFont="1" applyFill="1" applyBorder="1" applyAlignment="1">
      <alignment horizontal="center" vertical="top" wrapText="1"/>
    </xf>
    <xf numFmtId="164" fontId="24" fillId="3" borderId="1" xfId="0" applyNumberFormat="1" applyFont="1" applyFill="1" applyBorder="1" applyAlignment="1">
      <alignment horizontal="center" vertical="top"/>
    </xf>
    <xf numFmtId="164" fontId="24" fillId="3" borderId="2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/>
    <xf numFmtId="0" fontId="0" fillId="0" borderId="0" xfId="0" applyFont="1" applyAlignment="1"/>
    <xf numFmtId="164" fontId="23" fillId="3" borderId="1" xfId="0" applyNumberFormat="1" applyFont="1" applyFill="1" applyBorder="1" applyAlignment="1">
      <alignment horizontal="center" wrapText="1"/>
    </xf>
    <xf numFmtId="164" fontId="25" fillId="0" borderId="1" xfId="0" applyNumberFormat="1" applyFont="1" applyBorder="1" applyAlignment="1"/>
    <xf numFmtId="164" fontId="25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/>
    <xf numFmtId="164" fontId="21" fillId="0" borderId="1" xfId="0" applyNumberFormat="1" applyFont="1" applyBorder="1" applyAlignment="1">
      <alignment horizontal="right" wrapText="1"/>
    </xf>
    <xf numFmtId="164" fontId="17" fillId="0" borderId="1" xfId="0" applyNumberFormat="1" applyFont="1" applyBorder="1" applyAlignment="1">
      <alignment wrapText="1"/>
    </xf>
    <xf numFmtId="164" fontId="0" fillId="0" borderId="1" xfId="57" applyNumberFormat="1" applyFont="1" applyBorder="1" applyAlignment="1">
      <alignment horizontal="right"/>
    </xf>
    <xf numFmtId="164" fontId="0" fillId="0" borderId="1" xfId="33" applyNumberFormat="1" applyFont="1" applyBorder="1" applyAlignment="1">
      <alignment horizontal="right"/>
    </xf>
    <xf numFmtId="164" fontId="26" fillId="0" borderId="4" xfId="0" applyNumberFormat="1" applyFont="1" applyBorder="1" applyAlignment="1">
      <alignment wrapText="1"/>
    </xf>
    <xf numFmtId="164" fontId="22" fillId="0" borderId="4" xfId="0" applyNumberFormat="1" applyFont="1" applyBorder="1" applyAlignment="1">
      <alignment horizontal="right" wrapText="1"/>
    </xf>
    <xf numFmtId="164" fontId="22" fillId="0" borderId="4" xfId="0" applyNumberFormat="1" applyFont="1" applyBorder="1" applyAlignment="1">
      <alignment horizontal="right"/>
    </xf>
    <xf numFmtId="164" fontId="17" fillId="2" borderId="1" xfId="0" applyNumberFormat="1" applyFont="1" applyFill="1" applyBorder="1" applyAlignment="1"/>
    <xf numFmtId="0" fontId="19" fillId="4" borderId="8" xfId="0" applyFont="1" applyFill="1" applyBorder="1"/>
    <xf numFmtId="0" fontId="0" fillId="4" borderId="0" xfId="0" applyFill="1"/>
    <xf numFmtId="166" fontId="25" fillId="0" borderId="9" xfId="0" applyNumberFormat="1" applyFont="1" applyBorder="1" applyAlignment="1">
      <alignment horizontal="left" vertical="center" wrapText="1"/>
    </xf>
    <xf numFmtId="166" fontId="25" fillId="0" borderId="1" xfId="0" applyNumberFormat="1" applyFont="1" applyBorder="1" applyAlignment="1">
      <alignment horizontal="left" vertical="center" wrapText="1"/>
    </xf>
    <xf numFmtId="166" fontId="17" fillId="0" borderId="1" xfId="0" applyNumberFormat="1" applyFont="1" applyBorder="1" applyAlignment="1">
      <alignment horizontal="left" vertical="center" wrapText="1"/>
    </xf>
    <xf numFmtId="166" fontId="28" fillId="3" borderId="10" xfId="0" applyNumberFormat="1" applyFont="1" applyFill="1" applyBorder="1" applyAlignment="1">
      <alignment horizontal="center" vertical="center" wrapText="1"/>
    </xf>
    <xf numFmtId="10" fontId="28" fillId="3" borderId="11" xfId="58" applyNumberFormat="1" applyFont="1" applyFill="1" applyBorder="1" applyAlignment="1">
      <alignment horizontal="center" vertical="center" wrapText="1"/>
    </xf>
    <xf numFmtId="0" fontId="0" fillId="0" borderId="12" xfId="0" applyBorder="1"/>
    <xf numFmtId="166" fontId="28" fillId="3" borderId="13" xfId="0" applyNumberFormat="1" applyFont="1" applyFill="1" applyBorder="1" applyAlignment="1">
      <alignment horizontal="center" vertical="center" wrapText="1"/>
    </xf>
    <xf numFmtId="10" fontId="28" fillId="3" borderId="10" xfId="58" applyNumberFormat="1" applyFont="1" applyFill="1" applyBorder="1" applyAlignment="1">
      <alignment horizontal="center" vertical="center" wrapText="1"/>
    </xf>
    <xf numFmtId="166" fontId="28" fillId="3" borderId="10" xfId="58" applyNumberFormat="1" applyFont="1" applyFill="1" applyBorder="1" applyAlignment="1">
      <alignment horizontal="center" vertical="center" wrapText="1"/>
    </xf>
    <xf numFmtId="166" fontId="27" fillId="3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7" fillId="0" borderId="0" xfId="0" applyNumberFormat="1" applyFont="1"/>
    <xf numFmtId="167" fontId="0" fillId="0" borderId="0" xfId="0" applyNumberFormat="1"/>
    <xf numFmtId="167" fontId="0" fillId="2" borderId="1" xfId="0" applyNumberFormat="1" applyFont="1" applyFill="1" applyBorder="1" applyAlignment="1">
      <alignment horizontal="right" wrapText="1"/>
    </xf>
    <xf numFmtId="167" fontId="17" fillId="0" borderId="0" xfId="0" applyNumberFormat="1" applyFont="1"/>
    <xf numFmtId="167" fontId="0" fillId="2" borderId="9" xfId="0" applyNumberFormat="1" applyFont="1" applyFill="1" applyBorder="1" applyAlignment="1">
      <alignment horizontal="right" wrapText="1"/>
    </xf>
    <xf numFmtId="165" fontId="27" fillId="3" borderId="14" xfId="13" applyNumberFormat="1" applyFont="1" applyFill="1" applyBorder="1" applyAlignment="1">
      <alignment horizontal="center" wrapText="1"/>
    </xf>
    <xf numFmtId="166" fontId="28" fillId="3" borderId="1" xfId="0" applyNumberFormat="1" applyFont="1" applyFill="1" applyBorder="1" applyAlignment="1">
      <alignment horizontal="center" vertical="center" wrapText="1"/>
    </xf>
    <xf numFmtId="10" fontId="28" fillId="3" borderId="15" xfId="58" applyNumberFormat="1" applyFont="1" applyFill="1" applyBorder="1" applyAlignment="1">
      <alignment horizontal="center" vertical="center" wrapText="1"/>
    </xf>
    <xf numFmtId="9" fontId="0" fillId="0" borderId="0" xfId="0" applyNumberFormat="1"/>
    <xf numFmtId="164" fontId="19" fillId="0" borderId="5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</cellXfs>
  <cellStyles count="59">
    <cellStyle name="Comma" xfId="13" builtinId="3"/>
    <cellStyle name="Normal" xfId="0" builtinId="0"/>
    <cellStyle name="Normal 2" xfId="1" xr:uid="{00000000-0005-0000-0000-000002000000}"/>
    <cellStyle name="Normal 2 10" xfId="30" xr:uid="{00000000-0005-0000-0000-000003000000}"/>
    <cellStyle name="Normal 2 11" xfId="34" xr:uid="{00000000-0005-0000-0000-000004000000}"/>
    <cellStyle name="Normal 2 12" xfId="38" xr:uid="{00000000-0005-0000-0000-000005000000}"/>
    <cellStyle name="Normal 2 13" xfId="42" xr:uid="{00000000-0005-0000-0000-000006000000}"/>
    <cellStyle name="Normal 2 14" xfId="46" xr:uid="{00000000-0005-0000-0000-000007000000}"/>
    <cellStyle name="Normal 2 15" xfId="50" xr:uid="{00000000-0005-0000-0000-000008000000}"/>
    <cellStyle name="Normal 2 16" xfId="54" xr:uid="{00000000-0005-0000-0000-000009000000}"/>
    <cellStyle name="Normal 2 2" xfId="2" xr:uid="{00000000-0005-0000-0000-00000A000000}"/>
    <cellStyle name="Normal 2 2 10" xfId="35" xr:uid="{00000000-0005-0000-0000-00000B000000}"/>
    <cellStyle name="Normal 2 2 11" xfId="39" xr:uid="{00000000-0005-0000-0000-00000C000000}"/>
    <cellStyle name="Normal 2 2 12" xfId="43" xr:uid="{00000000-0005-0000-0000-00000D000000}"/>
    <cellStyle name="Normal 2 2 13" xfId="47" xr:uid="{00000000-0005-0000-0000-00000E000000}"/>
    <cellStyle name="Normal 2 2 14" xfId="51" xr:uid="{00000000-0005-0000-0000-00000F000000}"/>
    <cellStyle name="Normal 2 2 15" xfId="55" xr:uid="{00000000-0005-0000-0000-000010000000}"/>
    <cellStyle name="Normal 2 2 2" xfId="4" xr:uid="{00000000-0005-0000-0000-000011000000}"/>
    <cellStyle name="Normal 2 2 2 10" xfId="41" xr:uid="{00000000-0005-0000-0000-000012000000}"/>
    <cellStyle name="Normal 2 2 2 11" xfId="45" xr:uid="{00000000-0005-0000-0000-000013000000}"/>
    <cellStyle name="Normal 2 2 2 12" xfId="49" xr:uid="{00000000-0005-0000-0000-000014000000}"/>
    <cellStyle name="Normal 2 2 2 13" xfId="53" xr:uid="{00000000-0005-0000-0000-000015000000}"/>
    <cellStyle name="Normal 2 2 2 14" xfId="57" xr:uid="{00000000-0005-0000-0000-000016000000}"/>
    <cellStyle name="Normal 2 2 2 2" xfId="8" xr:uid="{00000000-0005-0000-0000-000017000000}"/>
    <cellStyle name="Normal 2 2 2 3" xfId="12" xr:uid="{00000000-0005-0000-0000-000018000000}"/>
    <cellStyle name="Normal 2 2 2 4" xfId="17" xr:uid="{00000000-0005-0000-0000-000019000000}"/>
    <cellStyle name="Normal 2 2 2 5" xfId="21" xr:uid="{00000000-0005-0000-0000-00001A000000}"/>
    <cellStyle name="Normal 2 2 2 6" xfId="25" xr:uid="{00000000-0005-0000-0000-00001B000000}"/>
    <cellStyle name="Normal 2 2 2 7" xfId="29" xr:uid="{00000000-0005-0000-0000-00001C000000}"/>
    <cellStyle name="Normal 2 2 2 8" xfId="33" xr:uid="{00000000-0005-0000-0000-00001D000000}"/>
    <cellStyle name="Normal 2 2 2 9" xfId="37" xr:uid="{00000000-0005-0000-0000-00001E000000}"/>
    <cellStyle name="Normal 2 2 3" xfId="6" xr:uid="{00000000-0005-0000-0000-00001F000000}"/>
    <cellStyle name="Normal 2 2 4" xfId="10" xr:uid="{00000000-0005-0000-0000-000020000000}"/>
    <cellStyle name="Normal 2 2 5" xfId="15" xr:uid="{00000000-0005-0000-0000-000021000000}"/>
    <cellStyle name="Normal 2 2 6" xfId="19" xr:uid="{00000000-0005-0000-0000-000022000000}"/>
    <cellStyle name="Normal 2 2 7" xfId="23" xr:uid="{00000000-0005-0000-0000-000023000000}"/>
    <cellStyle name="Normal 2 2 8" xfId="27" xr:uid="{00000000-0005-0000-0000-000024000000}"/>
    <cellStyle name="Normal 2 2 9" xfId="31" xr:uid="{00000000-0005-0000-0000-000025000000}"/>
    <cellStyle name="Normal 2 3" xfId="3" xr:uid="{00000000-0005-0000-0000-000026000000}"/>
    <cellStyle name="Normal 2 3 10" xfId="40" xr:uid="{00000000-0005-0000-0000-000027000000}"/>
    <cellStyle name="Normal 2 3 11" xfId="44" xr:uid="{00000000-0005-0000-0000-000028000000}"/>
    <cellStyle name="Normal 2 3 12" xfId="48" xr:uid="{00000000-0005-0000-0000-000029000000}"/>
    <cellStyle name="Normal 2 3 13" xfId="52" xr:uid="{00000000-0005-0000-0000-00002A000000}"/>
    <cellStyle name="Normal 2 3 14" xfId="56" xr:uid="{00000000-0005-0000-0000-00002B000000}"/>
    <cellStyle name="Normal 2 3 2" xfId="7" xr:uid="{00000000-0005-0000-0000-00002C000000}"/>
    <cellStyle name="Normal 2 3 3" xfId="11" xr:uid="{00000000-0005-0000-0000-00002D000000}"/>
    <cellStyle name="Normal 2 3 4" xfId="16" xr:uid="{00000000-0005-0000-0000-00002E000000}"/>
    <cellStyle name="Normal 2 3 5" xfId="20" xr:uid="{00000000-0005-0000-0000-00002F000000}"/>
    <cellStyle name="Normal 2 3 6" xfId="24" xr:uid="{00000000-0005-0000-0000-000030000000}"/>
    <cellStyle name="Normal 2 3 7" xfId="28" xr:uid="{00000000-0005-0000-0000-000031000000}"/>
    <cellStyle name="Normal 2 3 8" xfId="32" xr:uid="{00000000-0005-0000-0000-000032000000}"/>
    <cellStyle name="Normal 2 3 9" xfId="36" xr:uid="{00000000-0005-0000-0000-000033000000}"/>
    <cellStyle name="Normal 2 4" xfId="5" xr:uid="{00000000-0005-0000-0000-000034000000}"/>
    <cellStyle name="Normal 2 5" xfId="9" xr:uid="{00000000-0005-0000-0000-000035000000}"/>
    <cellStyle name="Normal 2 6" xfId="14" xr:uid="{00000000-0005-0000-0000-000036000000}"/>
    <cellStyle name="Normal 2 7" xfId="18" xr:uid="{00000000-0005-0000-0000-000037000000}"/>
    <cellStyle name="Normal 2 8" xfId="22" xr:uid="{00000000-0005-0000-0000-000038000000}"/>
    <cellStyle name="Normal 2 9" xfId="26" xr:uid="{00000000-0005-0000-0000-000039000000}"/>
    <cellStyle name="Percent" xfId="5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sed-my.sharepoint.com/personal/maureen_daurio_nysed_gov/Documents/Desktop/Supplemental%20Data%20to%2021-22%20Data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&amp; Capital Combined"/>
    </sheetNames>
    <sheetDataSet>
      <sheetData sheetId="0">
        <row r="2">
          <cell r="C2">
            <v>14715141</v>
          </cell>
        </row>
        <row r="3">
          <cell r="C3">
            <v>5319565</v>
          </cell>
        </row>
        <row r="4">
          <cell r="C4">
            <v>5692660</v>
          </cell>
        </row>
        <row r="5">
          <cell r="C5">
            <v>2714983.01</v>
          </cell>
        </row>
        <row r="6">
          <cell r="C6">
            <v>6817030</v>
          </cell>
        </row>
        <row r="7">
          <cell r="C7">
            <v>7103470</v>
          </cell>
        </row>
        <row r="8">
          <cell r="C8">
            <v>22486815</v>
          </cell>
        </row>
        <row r="9">
          <cell r="C9">
            <v>47495266</v>
          </cell>
        </row>
        <row r="10">
          <cell r="C10">
            <v>14798071</v>
          </cell>
        </row>
        <row r="11">
          <cell r="C11">
            <v>6307323</v>
          </cell>
        </row>
        <row r="12">
          <cell r="C12">
            <v>2700593</v>
          </cell>
        </row>
        <row r="13">
          <cell r="C13">
            <v>6119060</v>
          </cell>
        </row>
        <row r="14">
          <cell r="C14">
            <v>6275033</v>
          </cell>
        </row>
        <row r="15">
          <cell r="C15">
            <v>4659305</v>
          </cell>
        </row>
        <row r="16">
          <cell r="C16">
            <v>4812818</v>
          </cell>
        </row>
        <row r="17">
          <cell r="C17">
            <v>7512268</v>
          </cell>
        </row>
        <row r="18">
          <cell r="C18">
            <v>9808163</v>
          </cell>
        </row>
        <row r="19">
          <cell r="C19">
            <v>11267164</v>
          </cell>
        </row>
        <row r="20">
          <cell r="C20">
            <v>29416318.358879134</v>
          </cell>
        </row>
        <row r="21">
          <cell r="C21">
            <v>6937793</v>
          </cell>
        </row>
        <row r="22">
          <cell r="C22">
            <v>11718687</v>
          </cell>
        </row>
        <row r="23">
          <cell r="C23">
            <v>7506288</v>
          </cell>
        </row>
        <row r="24">
          <cell r="C24">
            <v>10073124</v>
          </cell>
        </row>
        <row r="25">
          <cell r="C25">
            <v>3675430</v>
          </cell>
        </row>
        <row r="26">
          <cell r="C26">
            <v>8876166</v>
          </cell>
        </row>
        <row r="27">
          <cell r="C27">
            <v>4094364</v>
          </cell>
        </row>
        <row r="28">
          <cell r="C28">
            <v>10872988</v>
          </cell>
        </row>
        <row r="29">
          <cell r="C29">
            <v>8916214</v>
          </cell>
        </row>
        <row r="30">
          <cell r="C30">
            <v>7574127</v>
          </cell>
        </row>
        <row r="31">
          <cell r="C31">
            <v>12954049</v>
          </cell>
        </row>
        <row r="32">
          <cell r="C32">
            <v>12193496</v>
          </cell>
        </row>
        <row r="33">
          <cell r="C33">
            <v>4509789</v>
          </cell>
        </row>
        <row r="34">
          <cell r="C34">
            <v>4630776</v>
          </cell>
        </row>
        <row r="35">
          <cell r="C35">
            <v>8035370</v>
          </cell>
        </row>
        <row r="36">
          <cell r="C36">
            <v>8430636</v>
          </cell>
        </row>
        <row r="37">
          <cell r="C37">
            <v>15621918</v>
          </cell>
        </row>
        <row r="38">
          <cell r="C38">
            <v>16999098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B52E3-AFF3-41DC-9C2C-FE293358F9AB}">
  <dimension ref="A1:AJ41"/>
  <sheetViews>
    <sheetView topLeftCell="C1" zoomScaleNormal="100" workbookViewId="0">
      <selection activeCell="AE41" sqref="AE41"/>
    </sheetView>
  </sheetViews>
  <sheetFormatPr defaultRowHeight="15" x14ac:dyDescent="0.25"/>
  <cols>
    <col min="1" max="1" width="69" customWidth="1"/>
    <col min="2" max="2" width="15.5703125" customWidth="1"/>
    <col min="3" max="3" width="18.28515625" customWidth="1"/>
    <col min="4" max="4" width="16.140625" customWidth="1"/>
    <col min="5" max="5" width="16.7109375" customWidth="1"/>
    <col min="6" max="6" width="15" customWidth="1"/>
    <col min="7" max="7" width="14.28515625" customWidth="1"/>
    <col min="8" max="8" width="1.85546875" customWidth="1"/>
    <col min="9" max="9" width="18.140625" customWidth="1"/>
    <col min="10" max="10" width="16.7109375" customWidth="1"/>
    <col min="11" max="11" width="13.85546875" customWidth="1"/>
    <col min="12" max="12" width="1.85546875" customWidth="1"/>
    <col min="13" max="13" width="18.85546875" customWidth="1"/>
    <col min="14" max="14" width="11.85546875" customWidth="1"/>
    <col min="15" max="15" width="11.7109375" customWidth="1"/>
    <col min="16" max="16" width="13.42578125" customWidth="1"/>
    <col min="17" max="17" width="14" customWidth="1"/>
    <col min="18" max="18" width="13.5703125" customWidth="1"/>
    <col min="19" max="20" width="15.42578125" customWidth="1"/>
    <col min="21" max="21" width="14.140625" customWidth="1"/>
    <col min="22" max="22" width="15.5703125" customWidth="1"/>
    <col min="23" max="23" width="15.42578125" customWidth="1"/>
    <col min="24" max="24" width="12.42578125" customWidth="1"/>
    <col min="25" max="25" width="16.140625" customWidth="1"/>
    <col min="26" max="26" width="15.28515625" customWidth="1"/>
    <col min="27" max="27" width="14.42578125" customWidth="1"/>
    <col min="28" max="28" width="16.28515625" customWidth="1"/>
    <col min="29" max="29" width="12.42578125" customWidth="1"/>
    <col min="30" max="30" width="12.85546875" customWidth="1"/>
    <col min="31" max="31" width="17.28515625" customWidth="1"/>
    <col min="32" max="32" width="17.140625" customWidth="1"/>
    <col min="33" max="33" width="17.7109375" customWidth="1"/>
    <col min="34" max="34" width="16" customWidth="1"/>
    <col min="35" max="35" width="15.140625" customWidth="1"/>
    <col min="36" max="36" width="15.28515625" customWidth="1"/>
  </cols>
  <sheetData>
    <row r="1" spans="1:36" ht="24" thickBot="1" x14ac:dyDescent="0.4">
      <c r="A1" s="43" t="s">
        <v>84</v>
      </c>
      <c r="B1" s="44"/>
      <c r="C1" s="44"/>
      <c r="D1" s="44"/>
      <c r="E1" s="44"/>
      <c r="F1" s="44"/>
    </row>
    <row r="2" spans="1:36" ht="15.75" thickBot="1" x14ac:dyDescent="0.3"/>
    <row r="3" spans="1:36" ht="95.25" thickBot="1" x14ac:dyDescent="0.3">
      <c r="B3" s="61" t="s">
        <v>53</v>
      </c>
      <c r="C3" s="62" t="s">
        <v>54</v>
      </c>
      <c r="D3" s="62" t="s">
        <v>55</v>
      </c>
      <c r="E3" s="62" t="s">
        <v>56</v>
      </c>
      <c r="F3" s="62" t="s">
        <v>57</v>
      </c>
      <c r="G3" s="63" t="s">
        <v>58</v>
      </c>
      <c r="H3" s="50"/>
      <c r="I3" s="51" t="s">
        <v>59</v>
      </c>
      <c r="J3" s="48" t="s">
        <v>60</v>
      </c>
      <c r="K3" s="49" t="s">
        <v>61</v>
      </c>
      <c r="L3" s="50"/>
      <c r="M3" s="51" t="s">
        <v>62</v>
      </c>
      <c r="N3" s="48" t="s">
        <v>63</v>
      </c>
      <c r="O3" s="52" t="s">
        <v>64</v>
      </c>
      <c r="P3" s="48" t="s">
        <v>38</v>
      </c>
      <c r="Q3" s="48" t="s">
        <v>65</v>
      </c>
      <c r="R3" s="52" t="s">
        <v>66</v>
      </c>
      <c r="S3" s="48" t="s">
        <v>67</v>
      </c>
      <c r="T3" s="48" t="s">
        <v>68</v>
      </c>
      <c r="U3" s="52" t="s">
        <v>69</v>
      </c>
      <c r="V3" s="48" t="s">
        <v>70</v>
      </c>
      <c r="W3" s="48" t="s">
        <v>71</v>
      </c>
      <c r="X3" s="52" t="s">
        <v>72</v>
      </c>
      <c r="Y3" s="48" t="s">
        <v>51</v>
      </c>
      <c r="Z3" s="48" t="s">
        <v>73</v>
      </c>
      <c r="AA3" s="52" t="s">
        <v>74</v>
      </c>
      <c r="AB3" s="48" t="s">
        <v>75</v>
      </c>
      <c r="AC3" s="53" t="s">
        <v>76</v>
      </c>
      <c r="AD3" s="52" t="s">
        <v>77</v>
      </c>
      <c r="AE3" s="48" t="s">
        <v>78</v>
      </c>
      <c r="AF3" s="54" t="s">
        <v>79</v>
      </c>
      <c r="AG3" s="52" t="s">
        <v>80</v>
      </c>
      <c r="AH3" s="48" t="s">
        <v>81</v>
      </c>
      <c r="AI3" s="48" t="s">
        <v>82</v>
      </c>
      <c r="AJ3" s="49" t="s">
        <v>83</v>
      </c>
    </row>
    <row r="4" spans="1:36" x14ac:dyDescent="0.25">
      <c r="A4" s="45" t="s">
        <v>33</v>
      </c>
      <c r="B4" s="55">
        <v>64310</v>
      </c>
      <c r="C4" s="60">
        <f>'BOCES Budget'!K3</f>
        <v>145658788</v>
      </c>
      <c r="D4" s="57">
        <f>C4/B4</f>
        <v>2264.9477219716996</v>
      </c>
      <c r="E4" s="57">
        <f>'BOCES Budget'!J3</f>
        <v>130943647</v>
      </c>
      <c r="F4" s="57">
        <f>E4/B4</f>
        <v>2036.1319701446121</v>
      </c>
      <c r="G4" s="64">
        <f>E4/C4</f>
        <v>0.89897526127980687</v>
      </c>
      <c r="I4" s="57">
        <f>'[1]Admin &amp; Capital Combined'!C2</f>
        <v>14715141</v>
      </c>
      <c r="J4" s="57">
        <f>I4/B4</f>
        <v>228.81575182708755</v>
      </c>
      <c r="K4" s="64">
        <f>I4/C4</f>
        <v>0.10102473872019312</v>
      </c>
      <c r="M4" s="57">
        <f>'BOCES Budget'!B3</f>
        <v>14715141</v>
      </c>
      <c r="N4" s="57">
        <f t="shared" ref="N4:N40" si="0">M4/B4</f>
        <v>228.81575182708755</v>
      </c>
      <c r="O4" s="64">
        <f>M4/C4</f>
        <v>0.10102473872019312</v>
      </c>
      <c r="P4" s="57">
        <f>'BOCES Budget'!C3</f>
        <v>0</v>
      </c>
      <c r="Q4" s="57">
        <f>P4/B4</f>
        <v>0</v>
      </c>
      <c r="R4" s="64">
        <f>P4/C4</f>
        <v>0</v>
      </c>
      <c r="S4" s="57">
        <f>'BOCES Budget'!D3</f>
        <v>14024409</v>
      </c>
      <c r="T4" s="57">
        <f>S4/B4</f>
        <v>218.07508941066709</v>
      </c>
      <c r="U4" s="64">
        <f>S4/C4</f>
        <v>9.6282614956263404E-2</v>
      </c>
      <c r="V4" s="57">
        <f>'BOCES Budget'!E3</f>
        <v>33061283</v>
      </c>
      <c r="W4" s="57">
        <f>V4/B4</f>
        <v>514.09241175555906</v>
      </c>
      <c r="X4" s="64">
        <f>V4/C4</f>
        <v>0.2269776060473605</v>
      </c>
      <c r="Y4" s="57">
        <f>'BOCES Budget'!F3</f>
        <v>3545258</v>
      </c>
      <c r="Z4" s="57">
        <f>Y4/B4</f>
        <v>55.127631783548438</v>
      </c>
      <c r="AA4" s="64">
        <f>Y4/C4</f>
        <v>2.4339472054374089E-2</v>
      </c>
      <c r="AB4" s="57">
        <f>'BOCES Budget'!G3</f>
        <v>7198760</v>
      </c>
      <c r="AC4" s="57">
        <f>AB4/B4</f>
        <v>111.93842326232313</v>
      </c>
      <c r="AD4" s="64">
        <f>AB4/C4</f>
        <v>4.9422078124115656E-2</v>
      </c>
      <c r="AE4" s="57">
        <f>'BOCES Budget'!H3</f>
        <v>13246648</v>
      </c>
      <c r="AF4" s="57">
        <f>AE4/B4</f>
        <v>205.98115378634739</v>
      </c>
      <c r="AG4" s="64">
        <f>AE4/C4</f>
        <v>9.0943005786921688E-2</v>
      </c>
      <c r="AH4" s="57">
        <f>'BOCES Budget'!I3</f>
        <v>59867289</v>
      </c>
      <c r="AI4" s="57">
        <f>AH4/B4</f>
        <v>930.917260146167</v>
      </c>
      <c r="AJ4" s="64">
        <f>AH4/C4</f>
        <v>0.41101048431077153</v>
      </c>
    </row>
    <row r="5" spans="1:36" x14ac:dyDescent="0.25">
      <c r="A5" s="45" t="s">
        <v>34</v>
      </c>
      <c r="B5" s="55">
        <v>29022</v>
      </c>
      <c r="C5" s="58">
        <f>'BOCES Budget'!K4</f>
        <v>130533398</v>
      </c>
      <c r="D5" s="57">
        <f t="shared" ref="D5:D40" si="1">C5/B5</f>
        <v>4497.7395768727174</v>
      </c>
      <c r="E5" s="57">
        <f>'BOCES Budget'!J4</f>
        <v>125213833</v>
      </c>
      <c r="F5" s="57">
        <f t="shared" ref="F5:F40" si="2">E5/B5</f>
        <v>4314.4453518020809</v>
      </c>
      <c r="G5" s="64">
        <f t="shared" ref="G5:G40" si="3">E5/C5</f>
        <v>0.95924747933092191</v>
      </c>
      <c r="I5" s="57">
        <f>'[1]Admin &amp; Capital Combined'!C3</f>
        <v>5319565</v>
      </c>
      <c r="J5" s="57">
        <f t="shared" ref="J5:J40" si="4">I5/B5</f>
        <v>183.29422507063606</v>
      </c>
      <c r="K5" s="64">
        <f t="shared" ref="K5:K40" si="5">I5/C5</f>
        <v>4.0752520669078113E-2</v>
      </c>
      <c r="M5" s="57">
        <f>'BOCES Budget'!B4</f>
        <v>3245861</v>
      </c>
      <c r="N5" s="57">
        <f t="shared" si="0"/>
        <v>111.84139618220661</v>
      </c>
      <c r="O5" s="64">
        <f t="shared" ref="O5:O40" si="6">M5/C5</f>
        <v>2.4866134259371689E-2</v>
      </c>
      <c r="P5" s="57">
        <f>'BOCES Budget'!C4</f>
        <v>2073704</v>
      </c>
      <c r="Q5" s="57">
        <f t="shared" ref="Q5:Q40" si="7">P5/B5</f>
        <v>71.452828888429465</v>
      </c>
      <c r="R5" s="64">
        <f t="shared" ref="R5:R40" si="8">P5/C5</f>
        <v>1.5886386409706427E-2</v>
      </c>
      <c r="S5" s="57">
        <f>'BOCES Budget'!D4</f>
        <v>11974084</v>
      </c>
      <c r="T5" s="57">
        <f t="shared" ref="T5:T40" si="9">S5/B5</f>
        <v>412.5864516573634</v>
      </c>
      <c r="U5" s="64">
        <f t="shared" ref="U5:U40" si="10">S5/C5</f>
        <v>9.1731956598571043E-2</v>
      </c>
      <c r="V5" s="57">
        <f>'BOCES Budget'!E4</f>
        <v>43834989</v>
      </c>
      <c r="W5" s="57">
        <f t="shared" ref="W5:W40" si="11">V5/B5</f>
        <v>1510.4055199503825</v>
      </c>
      <c r="X5" s="64">
        <f t="shared" ref="X5:X40" si="12">V5/C5</f>
        <v>0.33581435610831184</v>
      </c>
      <c r="Y5" s="57">
        <f>'BOCES Budget'!F4</f>
        <v>1411195</v>
      </c>
      <c r="Z5" s="57">
        <f t="shared" ref="Z5:Z40" si="13">Y5/B5</f>
        <v>48.62500861415478</v>
      </c>
      <c r="AA5" s="64">
        <f t="shared" ref="AA5:AA40" si="14">Y5/C5</f>
        <v>1.0810988004771009E-2</v>
      </c>
      <c r="AB5" s="57">
        <f>'BOCES Budget'!G4</f>
        <v>9684314</v>
      </c>
      <c r="AC5" s="57">
        <f t="shared" ref="AC5:AC40" si="15">AB5/B5</f>
        <v>333.68871890290126</v>
      </c>
      <c r="AD5" s="64">
        <f t="shared" ref="AD5:AD40" si="16">AB5/C5</f>
        <v>7.4190315646268545E-2</v>
      </c>
      <c r="AE5" s="57">
        <f>'BOCES Budget'!H4</f>
        <v>13160550</v>
      </c>
      <c r="AF5" s="57">
        <f t="shared" ref="AF5:AF40" si="17">AE5/B5</f>
        <v>453.46805871407895</v>
      </c>
      <c r="AG5" s="64">
        <f t="shared" ref="AG5:AG40" si="18">AE5/C5</f>
        <v>0.10082132390363423</v>
      </c>
      <c r="AH5" s="57">
        <f>'BOCES Budget'!I4</f>
        <v>45148701</v>
      </c>
      <c r="AI5" s="57">
        <f t="shared" ref="AI5:AI40" si="19">AH5/B5</f>
        <v>1555.6715939632004</v>
      </c>
      <c r="AJ5" s="64">
        <f t="shared" ref="AJ5:AJ40" si="20">AH5/C5</f>
        <v>0.34587853906936522</v>
      </c>
    </row>
    <row r="6" spans="1:36" x14ac:dyDescent="0.25">
      <c r="A6" s="45" t="s">
        <v>35</v>
      </c>
      <c r="B6" s="55">
        <v>16221</v>
      </c>
      <c r="C6" s="58">
        <f>'BOCES Budget'!K5</f>
        <v>80444399.400000006</v>
      </c>
      <c r="D6" s="57">
        <f t="shared" si="1"/>
        <v>4959.2749768818203</v>
      </c>
      <c r="E6" s="57">
        <f>'BOCES Budget'!J5</f>
        <v>74751739.400000006</v>
      </c>
      <c r="F6" s="57">
        <f t="shared" si="2"/>
        <v>4608.3311386474325</v>
      </c>
      <c r="G6" s="64">
        <f t="shared" si="3"/>
        <v>0.92923484987818805</v>
      </c>
      <c r="I6" s="57">
        <f>'[1]Admin &amp; Capital Combined'!C4</f>
        <v>5692660</v>
      </c>
      <c r="J6" s="57">
        <f t="shared" si="4"/>
        <v>350.9438382343875</v>
      </c>
      <c r="K6" s="64">
        <f t="shared" si="5"/>
        <v>7.0765150121811948E-2</v>
      </c>
      <c r="M6" s="57">
        <f>'BOCES Budget'!B5</f>
        <v>2492205</v>
      </c>
      <c r="N6" s="57">
        <f t="shared" si="0"/>
        <v>153.64065100795264</v>
      </c>
      <c r="O6" s="64">
        <f t="shared" si="6"/>
        <v>3.0980466242377089E-2</v>
      </c>
      <c r="P6" s="57">
        <f>'BOCES Budget'!C5</f>
        <v>3200455</v>
      </c>
      <c r="Q6" s="57">
        <f t="shared" si="7"/>
        <v>197.30318722643486</v>
      </c>
      <c r="R6" s="64">
        <f t="shared" si="8"/>
        <v>3.9784683879434866E-2</v>
      </c>
      <c r="S6" s="57">
        <f>'BOCES Budget'!D5</f>
        <v>10365632</v>
      </c>
      <c r="T6" s="57">
        <f t="shared" si="9"/>
        <v>639.02546082239076</v>
      </c>
      <c r="U6" s="64">
        <f t="shared" si="10"/>
        <v>0.12885461358792866</v>
      </c>
      <c r="V6" s="57">
        <f>'BOCES Budget'!E5</f>
        <v>20879161.760000002</v>
      </c>
      <c r="W6" s="57">
        <f t="shared" si="11"/>
        <v>1287.1685937981629</v>
      </c>
      <c r="X6" s="64">
        <f t="shared" si="12"/>
        <v>0.2595477362716192</v>
      </c>
      <c r="Y6" s="57">
        <f>'BOCES Budget'!F5</f>
        <v>6211951.1200000001</v>
      </c>
      <c r="Z6" s="57">
        <f t="shared" si="13"/>
        <v>382.95734664940511</v>
      </c>
      <c r="AA6" s="64">
        <f t="shared" si="14"/>
        <v>7.7220430090003248E-2</v>
      </c>
      <c r="AB6" s="57">
        <f>'BOCES Budget'!G5</f>
        <v>5377341.4299999997</v>
      </c>
      <c r="AC6" s="57">
        <f t="shared" si="15"/>
        <v>331.50492756303555</v>
      </c>
      <c r="AD6" s="64">
        <f t="shared" si="16"/>
        <v>6.6845441946328951E-2</v>
      </c>
      <c r="AE6" s="57">
        <f>'BOCES Budget'!H5</f>
        <v>16398842.65</v>
      </c>
      <c r="AF6" s="57">
        <f t="shared" si="17"/>
        <v>1010.9637291165773</v>
      </c>
      <c r="AG6" s="64">
        <f t="shared" si="18"/>
        <v>0.20385313051389378</v>
      </c>
      <c r="AH6" s="57">
        <f>'BOCES Budget'!I5</f>
        <v>15518810.439999999</v>
      </c>
      <c r="AI6" s="57">
        <f t="shared" si="19"/>
        <v>956.71108069786078</v>
      </c>
      <c r="AJ6" s="64">
        <f t="shared" si="20"/>
        <v>0.19291349746841416</v>
      </c>
    </row>
    <row r="7" spans="1:36" x14ac:dyDescent="0.25">
      <c r="A7" s="46" t="s">
        <v>36</v>
      </c>
      <c r="B7" s="55">
        <v>11318</v>
      </c>
      <c r="C7" s="58">
        <f>'BOCES Budget'!K6</f>
        <v>45357063.759999998</v>
      </c>
      <c r="D7" s="57">
        <f t="shared" si="1"/>
        <v>4007.5157943099484</v>
      </c>
      <c r="E7" s="57">
        <f>'BOCES Budget'!J6</f>
        <v>42642080.75</v>
      </c>
      <c r="F7" s="57">
        <f t="shared" si="2"/>
        <v>3767.6339238381338</v>
      </c>
      <c r="G7" s="64">
        <f t="shared" si="3"/>
        <v>0.94014200248133528</v>
      </c>
      <c r="I7" s="57">
        <f>'[1]Admin &amp; Capital Combined'!C5</f>
        <v>2714983.01</v>
      </c>
      <c r="J7" s="57">
        <f t="shared" si="4"/>
        <v>239.88187047181478</v>
      </c>
      <c r="K7" s="64">
        <f t="shared" si="5"/>
        <v>5.9857997518664774E-2</v>
      </c>
      <c r="M7" s="57">
        <f>'BOCES Budget'!B6</f>
        <v>2164676.0099999998</v>
      </c>
      <c r="N7" s="57">
        <f t="shared" si="0"/>
        <v>191.25958738292982</v>
      </c>
      <c r="O7" s="64">
        <f t="shared" si="6"/>
        <v>4.7725223604730097E-2</v>
      </c>
      <c r="P7" s="57">
        <f>'BOCES Budget'!C6</f>
        <v>550307</v>
      </c>
      <c r="Q7" s="57">
        <f t="shared" si="7"/>
        <v>48.622283088884963</v>
      </c>
      <c r="R7" s="64">
        <f t="shared" si="8"/>
        <v>1.2132773913934679E-2</v>
      </c>
      <c r="S7" s="57">
        <f>'BOCES Budget'!D6</f>
        <v>6978028.8399999999</v>
      </c>
      <c r="T7" s="57">
        <f t="shared" si="9"/>
        <v>616.54257289273721</v>
      </c>
      <c r="U7" s="64">
        <f t="shared" si="10"/>
        <v>0.15384657342290006</v>
      </c>
      <c r="V7" s="57">
        <f>'BOCES Budget'!E6</f>
        <v>14834114.140000001</v>
      </c>
      <c r="W7" s="57">
        <f t="shared" si="11"/>
        <v>1310.6656776815692</v>
      </c>
      <c r="X7" s="64">
        <f t="shared" si="12"/>
        <v>0.32705190570739895</v>
      </c>
      <c r="Y7" s="57">
        <f>'BOCES Budget'!F6</f>
        <v>888161.56</v>
      </c>
      <c r="Z7" s="57">
        <f t="shared" si="13"/>
        <v>78.473366319137668</v>
      </c>
      <c r="AA7" s="64">
        <f t="shared" si="14"/>
        <v>1.9581548856415658E-2</v>
      </c>
      <c r="AB7" s="57">
        <f>'BOCES Budget'!G6</f>
        <v>4278264.97</v>
      </c>
      <c r="AC7" s="57">
        <f t="shared" si="15"/>
        <v>378.00538699416853</v>
      </c>
      <c r="AD7" s="64">
        <f t="shared" si="16"/>
        <v>9.4324116583864151E-2</v>
      </c>
      <c r="AE7" s="57">
        <f>'BOCES Budget'!H6</f>
        <v>8563758.0299999993</v>
      </c>
      <c r="AF7" s="57">
        <f t="shared" si="17"/>
        <v>756.64941067326379</v>
      </c>
      <c r="AG7" s="64">
        <f t="shared" si="18"/>
        <v>0.18880759291019855</v>
      </c>
      <c r="AH7" s="57">
        <f>'BOCES Budget'!I6</f>
        <v>7099753.21</v>
      </c>
      <c r="AI7" s="57">
        <f t="shared" si="19"/>
        <v>627.29750927725752</v>
      </c>
      <c r="AJ7" s="64">
        <f t="shared" si="20"/>
        <v>0.15653026500055789</v>
      </c>
    </row>
    <row r="8" spans="1:36" x14ac:dyDescent="0.25">
      <c r="A8" s="46" t="s">
        <v>85</v>
      </c>
      <c r="B8" s="55">
        <v>13603</v>
      </c>
      <c r="C8" s="58">
        <f>'BOCES Budget'!K7</f>
        <v>40799609</v>
      </c>
      <c r="D8" s="57">
        <f t="shared" si="1"/>
        <v>2999.3096375799455</v>
      </c>
      <c r="E8" s="57">
        <f>'BOCES Budget'!J7</f>
        <v>33982579</v>
      </c>
      <c r="F8" s="57">
        <f t="shared" si="2"/>
        <v>2498.1679776519886</v>
      </c>
      <c r="G8" s="64">
        <f t="shared" si="3"/>
        <v>0.83291433013487948</v>
      </c>
      <c r="I8" s="57">
        <f>'[1]Admin &amp; Capital Combined'!C6</f>
        <v>6817030</v>
      </c>
      <c r="J8" s="57">
        <f t="shared" si="4"/>
        <v>501.14165992795705</v>
      </c>
      <c r="K8" s="64">
        <f t="shared" si="5"/>
        <v>0.16708566986512052</v>
      </c>
      <c r="M8" s="57">
        <f>'BOCES Budget'!B7</f>
        <v>6342174</v>
      </c>
      <c r="N8" s="57">
        <f t="shared" si="0"/>
        <v>466.23347790928472</v>
      </c>
      <c r="O8" s="64">
        <f t="shared" si="6"/>
        <v>0.15544693087622483</v>
      </c>
      <c r="P8" s="57">
        <f>'BOCES Budget'!C7</f>
        <v>474856</v>
      </c>
      <c r="Q8" s="57">
        <f t="shared" si="7"/>
        <v>34.908182018672349</v>
      </c>
      <c r="R8" s="64">
        <f t="shared" si="8"/>
        <v>1.1638738988895702E-2</v>
      </c>
      <c r="S8" s="57">
        <f>'BOCES Budget'!D7</f>
        <v>8727349</v>
      </c>
      <c r="T8" s="57">
        <f t="shared" si="9"/>
        <v>641.57531426891126</v>
      </c>
      <c r="U8" s="64">
        <f t="shared" si="10"/>
        <v>0.21390766269353217</v>
      </c>
      <c r="V8" s="57">
        <f>'BOCES Budget'!E7</f>
        <v>13015181</v>
      </c>
      <c r="W8" s="57">
        <f t="shared" si="11"/>
        <v>956.7875468646622</v>
      </c>
      <c r="X8" s="64">
        <f t="shared" si="12"/>
        <v>0.3190025914218933</v>
      </c>
      <c r="Y8" s="57">
        <f>'BOCES Budget'!F7</f>
        <v>1751744</v>
      </c>
      <c r="Z8" s="57">
        <f t="shared" si="13"/>
        <v>128.77629934573255</v>
      </c>
      <c r="AA8" s="64">
        <f t="shared" si="14"/>
        <v>4.2935313424204632E-2</v>
      </c>
      <c r="AB8" s="57">
        <f>'BOCES Budget'!G7</f>
        <v>480824</v>
      </c>
      <c r="AC8" s="57">
        <f t="shared" si="15"/>
        <v>35.346908770124237</v>
      </c>
      <c r="AD8" s="64">
        <f t="shared" si="16"/>
        <v>1.1785014900510444E-2</v>
      </c>
      <c r="AE8" s="57">
        <f>'BOCES Budget'!H7</f>
        <v>3205712</v>
      </c>
      <c r="AF8" s="57">
        <f t="shared" si="17"/>
        <v>235.66213335293685</v>
      </c>
      <c r="AG8" s="64">
        <f t="shared" si="18"/>
        <v>7.8572125531889289E-2</v>
      </c>
      <c r="AH8" s="57">
        <f>'BOCES Budget'!I7</f>
        <v>6801769</v>
      </c>
      <c r="AI8" s="57">
        <f t="shared" si="19"/>
        <v>500.01977504962139</v>
      </c>
      <c r="AJ8" s="64">
        <f t="shared" si="20"/>
        <v>0.16671162216284965</v>
      </c>
    </row>
    <row r="9" spans="1:36" x14ac:dyDescent="0.25">
      <c r="A9" s="46" t="s">
        <v>86</v>
      </c>
      <c r="B9" s="55">
        <v>11392</v>
      </c>
      <c r="C9" s="58">
        <f>'BOCES Budget'!K8</f>
        <v>54841162</v>
      </c>
      <c r="D9" s="57">
        <f t="shared" si="1"/>
        <v>4814.006495786517</v>
      </c>
      <c r="E9" s="57">
        <f>'BOCES Budget'!J8</f>
        <v>47737692</v>
      </c>
      <c r="F9" s="57">
        <f t="shared" si="2"/>
        <v>4190.4575140449442</v>
      </c>
      <c r="G9" s="64">
        <f t="shared" si="3"/>
        <v>0.87047192763712777</v>
      </c>
      <c r="I9" s="57">
        <f>'[1]Admin &amp; Capital Combined'!C7</f>
        <v>7103470</v>
      </c>
      <c r="J9" s="57">
        <f t="shared" si="4"/>
        <v>623.54898174157302</v>
      </c>
      <c r="K9" s="64">
        <f t="shared" si="5"/>
        <v>0.12952807236287225</v>
      </c>
      <c r="M9" s="57">
        <f>'BOCES Budget'!B8</f>
        <v>2609070</v>
      </c>
      <c r="N9" s="57">
        <f t="shared" si="0"/>
        <v>229.02650983146069</v>
      </c>
      <c r="O9" s="64">
        <f t="shared" si="6"/>
        <v>4.7575031324099223E-2</v>
      </c>
      <c r="P9" s="57">
        <f>'BOCES Budget'!C8</f>
        <v>4494400</v>
      </c>
      <c r="Q9" s="57">
        <f t="shared" si="7"/>
        <v>394.52247191011236</v>
      </c>
      <c r="R9" s="64">
        <f t="shared" si="8"/>
        <v>8.1953041038773031E-2</v>
      </c>
      <c r="S9" s="57">
        <f>'BOCES Budget'!D8</f>
        <v>8660066</v>
      </c>
      <c r="T9" s="57">
        <f t="shared" si="9"/>
        <v>760.18837780898878</v>
      </c>
      <c r="U9" s="64">
        <f t="shared" si="10"/>
        <v>0.15791178895881164</v>
      </c>
      <c r="V9" s="57">
        <f>'BOCES Budget'!E8</f>
        <v>12970134</v>
      </c>
      <c r="W9" s="57">
        <f t="shared" si="11"/>
        <v>1138.5300210674156</v>
      </c>
      <c r="X9" s="64">
        <f t="shared" si="12"/>
        <v>0.23650363207110747</v>
      </c>
      <c r="Y9" s="57">
        <f>'BOCES Budget'!F8</f>
        <v>2734821</v>
      </c>
      <c r="Z9" s="57">
        <f t="shared" si="13"/>
        <v>240.0650456460674</v>
      </c>
      <c r="AA9" s="64">
        <f t="shared" si="14"/>
        <v>4.9868035254249356E-2</v>
      </c>
      <c r="AB9" s="57">
        <f>'BOCES Budget'!G8</f>
        <v>2359757</v>
      </c>
      <c r="AC9" s="57">
        <f t="shared" si="15"/>
        <v>207.14159058988764</v>
      </c>
      <c r="AD9" s="64">
        <f t="shared" si="16"/>
        <v>4.3028938737658402E-2</v>
      </c>
      <c r="AE9" s="57">
        <f>'BOCES Budget'!H8</f>
        <v>6983029</v>
      </c>
      <c r="AF9" s="57">
        <f t="shared" si="17"/>
        <v>612.9765625</v>
      </c>
      <c r="AG9" s="64">
        <f t="shared" si="18"/>
        <v>0.12733189351458307</v>
      </c>
      <c r="AH9" s="57">
        <f>'BOCES Budget'!I8</f>
        <v>14029885</v>
      </c>
      <c r="AI9" s="57">
        <f t="shared" si="19"/>
        <v>1231.5559164325844</v>
      </c>
      <c r="AJ9" s="64">
        <f t="shared" si="20"/>
        <v>0.25582763910071782</v>
      </c>
    </row>
    <row r="10" spans="1:36" x14ac:dyDescent="0.25">
      <c r="A10" s="46" t="s">
        <v>3</v>
      </c>
      <c r="B10" s="55">
        <v>37354</v>
      </c>
      <c r="C10" s="58">
        <f>'BOCES Budget'!K9</f>
        <v>95946214.439999983</v>
      </c>
      <c r="D10" s="57">
        <f t="shared" si="1"/>
        <v>2568.5660020345877</v>
      </c>
      <c r="E10" s="57">
        <f>'BOCES Budget'!J9</f>
        <v>73459399.439999998</v>
      </c>
      <c r="F10" s="57">
        <f t="shared" si="2"/>
        <v>1966.5738459067302</v>
      </c>
      <c r="G10" s="64">
        <f t="shared" si="3"/>
        <v>0.76563103472871119</v>
      </c>
      <c r="I10" s="57">
        <f>'[1]Admin &amp; Capital Combined'!C8</f>
        <v>22486815</v>
      </c>
      <c r="J10" s="57">
        <f t="shared" si="4"/>
        <v>601.99215612785781</v>
      </c>
      <c r="K10" s="64">
        <f t="shared" si="5"/>
        <v>0.23436896527128898</v>
      </c>
      <c r="M10" s="57">
        <f>'BOCES Budget'!B9</f>
        <v>7051000</v>
      </c>
      <c r="N10" s="57">
        <f t="shared" si="0"/>
        <v>188.76157841195052</v>
      </c>
      <c r="O10" s="64">
        <f t="shared" si="6"/>
        <v>7.3489090123606146E-2</v>
      </c>
      <c r="P10" s="57">
        <f>'BOCES Budget'!C9</f>
        <v>15435815</v>
      </c>
      <c r="Q10" s="57">
        <f t="shared" si="7"/>
        <v>413.23057771590726</v>
      </c>
      <c r="R10" s="64">
        <f t="shared" si="8"/>
        <v>0.16087987514768282</v>
      </c>
      <c r="S10" s="57">
        <f>'BOCES Budget'!D9</f>
        <v>7817705.54</v>
      </c>
      <c r="T10" s="57">
        <f t="shared" si="9"/>
        <v>209.28697167639342</v>
      </c>
      <c r="U10" s="64">
        <f t="shared" si="10"/>
        <v>8.1480083249024962E-2</v>
      </c>
      <c r="V10" s="57">
        <f>'BOCES Budget'!E9</f>
        <v>34016516.5</v>
      </c>
      <c r="W10" s="57">
        <f t="shared" si="11"/>
        <v>910.65258071424751</v>
      </c>
      <c r="X10" s="64">
        <f t="shared" si="12"/>
        <v>0.3545373488525933</v>
      </c>
      <c r="Y10" s="57">
        <f>'BOCES Budget'!F9</f>
        <v>3087243</v>
      </c>
      <c r="Z10" s="57">
        <f t="shared" si="13"/>
        <v>82.648257214756114</v>
      </c>
      <c r="AA10" s="64">
        <f t="shared" si="14"/>
        <v>3.2176808830020165E-2</v>
      </c>
      <c r="AB10" s="57">
        <f>'BOCES Budget'!G9</f>
        <v>3029971</v>
      </c>
      <c r="AC10" s="57">
        <f t="shared" si="15"/>
        <v>81.115034534454139</v>
      </c>
      <c r="AD10" s="64">
        <f t="shared" si="16"/>
        <v>3.1579891063808402E-2</v>
      </c>
      <c r="AE10" s="57">
        <f>'BOCES Budget'!H9</f>
        <v>12725958.1</v>
      </c>
      <c r="AF10" s="57">
        <f t="shared" si="17"/>
        <v>340.6852840391926</v>
      </c>
      <c r="AG10" s="64">
        <f t="shared" si="18"/>
        <v>0.13263637522622829</v>
      </c>
      <c r="AH10" s="57">
        <f>'BOCES Budget'!I9</f>
        <v>12782005.300000001</v>
      </c>
      <c r="AI10" s="57">
        <f t="shared" si="19"/>
        <v>342.18571772768649</v>
      </c>
      <c r="AJ10" s="64">
        <f t="shared" si="20"/>
        <v>0.13322052750703609</v>
      </c>
    </row>
    <row r="11" spans="1:36" x14ac:dyDescent="0.25">
      <c r="A11" s="47" t="s">
        <v>4</v>
      </c>
      <c r="B11" s="55">
        <v>150561</v>
      </c>
      <c r="C11" s="58">
        <f>'BOCES Budget'!K10</f>
        <v>375299950</v>
      </c>
      <c r="D11" s="57">
        <f t="shared" si="1"/>
        <v>2492.6770544829005</v>
      </c>
      <c r="E11" s="57">
        <f>'BOCES Budget'!J10</f>
        <v>327804684</v>
      </c>
      <c r="F11" s="57">
        <f t="shared" si="2"/>
        <v>2177.2217506525594</v>
      </c>
      <c r="G11" s="64">
        <f t="shared" si="3"/>
        <v>0.87344718271345356</v>
      </c>
      <c r="I11" s="57">
        <f>'[1]Admin &amp; Capital Combined'!C9</f>
        <v>47495266</v>
      </c>
      <c r="J11" s="57">
        <f t="shared" si="4"/>
        <v>315.45530383034117</v>
      </c>
      <c r="K11" s="64">
        <f t="shared" si="5"/>
        <v>0.12655281728654641</v>
      </c>
      <c r="M11" s="57">
        <f>'BOCES Budget'!B10</f>
        <v>42054296</v>
      </c>
      <c r="N11" s="57">
        <f t="shared" si="0"/>
        <v>279.31732653210327</v>
      </c>
      <c r="O11" s="64">
        <f t="shared" si="6"/>
        <v>0.11205516014590462</v>
      </c>
      <c r="P11" s="57">
        <f>'BOCES Budget'!C10</f>
        <v>5440970</v>
      </c>
      <c r="Q11" s="57">
        <f t="shared" si="7"/>
        <v>36.137977298237921</v>
      </c>
      <c r="R11" s="64">
        <f t="shared" si="8"/>
        <v>1.4497657140641771E-2</v>
      </c>
      <c r="S11" s="57">
        <f>'BOCES Budget'!D10</f>
        <v>39801583</v>
      </c>
      <c r="T11" s="57">
        <f t="shared" si="9"/>
        <v>264.35519822530404</v>
      </c>
      <c r="U11" s="64">
        <f t="shared" si="10"/>
        <v>0.10605272662572963</v>
      </c>
      <c r="V11" s="57">
        <f>'BOCES Budget'!E10</f>
        <v>164382133</v>
      </c>
      <c r="W11" s="57">
        <f t="shared" si="11"/>
        <v>1091.7975637781365</v>
      </c>
      <c r="X11" s="64">
        <f t="shared" si="12"/>
        <v>0.43800201145776863</v>
      </c>
      <c r="Y11" s="57">
        <f>'BOCES Budget'!F10</f>
        <v>7872161</v>
      </c>
      <c r="Z11" s="57">
        <f t="shared" si="13"/>
        <v>52.285525468082703</v>
      </c>
      <c r="AA11" s="64">
        <f t="shared" si="14"/>
        <v>2.0975651608799842E-2</v>
      </c>
      <c r="AB11" s="57">
        <f>'BOCES Budget'!G10</f>
        <v>12629293</v>
      </c>
      <c r="AC11" s="57">
        <f t="shared" si="15"/>
        <v>83.881569596376224</v>
      </c>
      <c r="AD11" s="64">
        <f t="shared" si="16"/>
        <v>3.3651198194937143E-2</v>
      </c>
      <c r="AE11" s="57">
        <f>'BOCES Budget'!H10</f>
        <v>24748450</v>
      </c>
      <c r="AF11" s="57">
        <f t="shared" si="17"/>
        <v>164.37490452374786</v>
      </c>
      <c r="AG11" s="64">
        <f t="shared" si="18"/>
        <v>6.5943120962312946E-2</v>
      </c>
      <c r="AH11" s="57">
        <f>'BOCES Budget'!I10</f>
        <v>78371064</v>
      </c>
      <c r="AI11" s="57">
        <f t="shared" si="19"/>
        <v>520.52698906091223</v>
      </c>
      <c r="AJ11" s="64">
        <f t="shared" si="20"/>
        <v>0.2088224738639054</v>
      </c>
    </row>
    <row r="12" spans="1:36" x14ac:dyDescent="0.25">
      <c r="A12" s="47" t="s">
        <v>0</v>
      </c>
      <c r="B12" s="55">
        <v>64661</v>
      </c>
      <c r="C12" s="58">
        <f>'BOCES Budget'!K11</f>
        <v>158960887.13999999</v>
      </c>
      <c r="D12" s="57">
        <f t="shared" si="1"/>
        <v>2458.3734730362967</v>
      </c>
      <c r="E12" s="57">
        <f>'BOCES Budget'!J11</f>
        <v>144162816.13999999</v>
      </c>
      <c r="F12" s="57">
        <f t="shared" si="2"/>
        <v>2229.5172691421412</v>
      </c>
      <c r="G12" s="64">
        <f t="shared" si="3"/>
        <v>0.90690747097449798</v>
      </c>
      <c r="I12" s="57">
        <f>'[1]Admin &amp; Capital Combined'!C10</f>
        <v>14798071</v>
      </c>
      <c r="J12" s="57">
        <f t="shared" si="4"/>
        <v>228.85620389415567</v>
      </c>
      <c r="K12" s="64">
        <f t="shared" si="5"/>
        <v>9.3092529025502024E-2</v>
      </c>
      <c r="M12" s="57">
        <f>'BOCES Budget'!B11</f>
        <v>3639693</v>
      </c>
      <c r="N12" s="57">
        <f t="shared" si="0"/>
        <v>56.288844898779793</v>
      </c>
      <c r="O12" s="64">
        <f t="shared" si="6"/>
        <v>2.2896783387944045E-2</v>
      </c>
      <c r="P12" s="57">
        <f>'BOCES Budget'!C11</f>
        <v>11158378</v>
      </c>
      <c r="Q12" s="57">
        <f t="shared" si="7"/>
        <v>172.56735899537588</v>
      </c>
      <c r="R12" s="64">
        <f t="shared" si="8"/>
        <v>7.0195745637557982E-2</v>
      </c>
      <c r="S12" s="57">
        <f>'BOCES Budget'!D11</f>
        <v>18377028</v>
      </c>
      <c r="T12" s="57">
        <f t="shared" si="9"/>
        <v>284.20574998840107</v>
      </c>
      <c r="U12" s="64">
        <f t="shared" si="10"/>
        <v>0.11560723100277485</v>
      </c>
      <c r="V12" s="57">
        <f>'BOCES Budget'!E11</f>
        <v>21911600.620000001</v>
      </c>
      <c r="W12" s="57">
        <f t="shared" si="11"/>
        <v>338.86887954099075</v>
      </c>
      <c r="X12" s="64">
        <f t="shared" si="12"/>
        <v>0.13784271725095509</v>
      </c>
      <c r="Y12" s="57">
        <f>'BOCES Budget'!F11</f>
        <v>7882171</v>
      </c>
      <c r="Z12" s="57">
        <f t="shared" si="13"/>
        <v>121.89992422016363</v>
      </c>
      <c r="AA12" s="64">
        <f t="shared" si="14"/>
        <v>4.9585600217857469E-2</v>
      </c>
      <c r="AB12" s="57">
        <f>'BOCES Budget'!G11</f>
        <v>8294422.0499999998</v>
      </c>
      <c r="AC12" s="57">
        <f t="shared" si="15"/>
        <v>128.27549914167736</v>
      </c>
      <c r="AD12" s="64">
        <f t="shared" si="16"/>
        <v>5.217901207795185E-2</v>
      </c>
      <c r="AE12" s="57">
        <f>'BOCES Budget'!H11</f>
        <v>39166752.129999995</v>
      </c>
      <c r="AF12" s="57">
        <f t="shared" si="17"/>
        <v>605.72450364207168</v>
      </c>
      <c r="AG12" s="64">
        <f t="shared" si="18"/>
        <v>0.24639238516267883</v>
      </c>
      <c r="AH12" s="57">
        <f>'BOCES Budget'!I11</f>
        <v>48530842.340000004</v>
      </c>
      <c r="AI12" s="57">
        <f t="shared" si="19"/>
        <v>750.54271260883695</v>
      </c>
      <c r="AJ12" s="64">
        <f t="shared" si="20"/>
        <v>0.30530052526227996</v>
      </c>
    </row>
    <row r="13" spans="1:36" x14ac:dyDescent="0.25">
      <c r="A13" s="47" t="s">
        <v>5</v>
      </c>
      <c r="B13" s="55">
        <v>34005</v>
      </c>
      <c r="C13" s="58">
        <f>'BOCES Budget'!K12</f>
        <v>94330329.370000005</v>
      </c>
      <c r="D13" s="57">
        <f t="shared" si="1"/>
        <v>2774.0135088957509</v>
      </c>
      <c r="E13" s="57">
        <f>'BOCES Budget'!J12</f>
        <v>88023006.370000005</v>
      </c>
      <c r="F13" s="57">
        <f t="shared" si="2"/>
        <v>2588.5312856932806</v>
      </c>
      <c r="G13" s="64">
        <f t="shared" si="3"/>
        <v>0.93313578949501763</v>
      </c>
      <c r="I13" s="57">
        <f>'[1]Admin &amp; Capital Combined'!C11</f>
        <v>6307323</v>
      </c>
      <c r="J13" s="57">
        <f t="shared" si="4"/>
        <v>185.48222320247024</v>
      </c>
      <c r="K13" s="64">
        <f t="shared" si="5"/>
        <v>6.6864210504982355E-2</v>
      </c>
      <c r="M13" s="57">
        <f>'BOCES Budget'!B12</f>
        <v>3486094</v>
      </c>
      <c r="N13" s="57">
        <f t="shared" si="0"/>
        <v>102.51710042640788</v>
      </c>
      <c r="O13" s="64">
        <f t="shared" si="6"/>
        <v>3.6956236910041858E-2</v>
      </c>
      <c r="P13" s="57">
        <f>'BOCES Budget'!C12</f>
        <v>2821229</v>
      </c>
      <c r="Q13" s="57">
        <f t="shared" si="7"/>
        <v>82.965122776062344</v>
      </c>
      <c r="R13" s="64">
        <f t="shared" si="8"/>
        <v>2.9907973594940494E-2</v>
      </c>
      <c r="S13" s="57">
        <f>'BOCES Budget'!D12</f>
        <v>13041677</v>
      </c>
      <c r="T13" s="57">
        <f t="shared" si="9"/>
        <v>383.52233495074256</v>
      </c>
      <c r="U13" s="64">
        <f t="shared" si="10"/>
        <v>0.13825539555624261</v>
      </c>
      <c r="V13" s="57">
        <f>'BOCES Budget'!E12</f>
        <v>25734241</v>
      </c>
      <c r="W13" s="57">
        <f t="shared" si="11"/>
        <v>756.77815027201882</v>
      </c>
      <c r="X13" s="64">
        <f t="shared" si="12"/>
        <v>0.27280982873557413</v>
      </c>
      <c r="Y13" s="57">
        <f>'BOCES Budget'!F12</f>
        <v>13829847</v>
      </c>
      <c r="Z13" s="57">
        <f t="shared" si="13"/>
        <v>406.70039700044111</v>
      </c>
      <c r="AA13" s="64">
        <f t="shared" si="14"/>
        <v>0.14661082063812156</v>
      </c>
      <c r="AB13" s="57">
        <f>'BOCES Budget'!G12</f>
        <v>8812786.1999999993</v>
      </c>
      <c r="AC13" s="57">
        <f t="shared" si="15"/>
        <v>259.16148213498013</v>
      </c>
      <c r="AD13" s="64">
        <f t="shared" si="16"/>
        <v>9.3424736867321279E-2</v>
      </c>
      <c r="AE13" s="57">
        <f>'BOCES Budget'!H12</f>
        <v>13157487</v>
      </c>
      <c r="AF13" s="57">
        <f t="shared" si="17"/>
        <v>386.92801058667845</v>
      </c>
      <c r="AG13" s="64">
        <f t="shared" si="18"/>
        <v>0.13948310249603021</v>
      </c>
      <c r="AH13" s="57">
        <f>'BOCES Budget'!I12</f>
        <v>13446968.17</v>
      </c>
      <c r="AI13" s="57">
        <f t="shared" si="19"/>
        <v>395.44091074841936</v>
      </c>
      <c r="AJ13" s="64">
        <f t="shared" si="20"/>
        <v>0.14255190520172781</v>
      </c>
    </row>
    <row r="14" spans="1:36" x14ac:dyDescent="0.25">
      <c r="A14" s="47" t="s">
        <v>6</v>
      </c>
      <c r="B14" s="55">
        <v>7626</v>
      </c>
      <c r="C14" s="58">
        <f>'BOCES Budget'!K13</f>
        <v>25389403</v>
      </c>
      <c r="D14" s="57">
        <f t="shared" si="1"/>
        <v>3329.3211382113823</v>
      </c>
      <c r="E14" s="57">
        <f>'BOCES Budget'!J13</f>
        <v>22688810</v>
      </c>
      <c r="F14" s="57">
        <f t="shared" si="2"/>
        <v>2975.1914503015996</v>
      </c>
      <c r="G14" s="64">
        <f t="shared" si="3"/>
        <v>0.89363306415672716</v>
      </c>
      <c r="I14" s="57">
        <f>'[1]Admin &amp; Capital Combined'!C12</f>
        <v>2700593</v>
      </c>
      <c r="J14" s="57">
        <f t="shared" si="4"/>
        <v>354.12968790978232</v>
      </c>
      <c r="K14" s="64">
        <f t="shared" si="5"/>
        <v>0.10636693584327288</v>
      </c>
      <c r="M14" s="57">
        <f>'BOCES Budget'!B13</f>
        <v>2689225</v>
      </c>
      <c r="N14" s="57">
        <f t="shared" si="0"/>
        <v>352.63899816417518</v>
      </c>
      <c r="O14" s="64">
        <f t="shared" si="6"/>
        <v>0.10591918998646797</v>
      </c>
      <c r="P14" s="57">
        <f>'BOCES Budget'!C13</f>
        <v>11368</v>
      </c>
      <c r="Q14" s="57">
        <f t="shared" si="7"/>
        <v>1.4906897456071335</v>
      </c>
      <c r="R14" s="64">
        <f t="shared" si="8"/>
        <v>4.4774585680490398E-4</v>
      </c>
      <c r="S14" s="57">
        <f>'BOCES Budget'!D13</f>
        <v>6523603</v>
      </c>
      <c r="T14" s="57">
        <f t="shared" si="9"/>
        <v>855.44230264883299</v>
      </c>
      <c r="U14" s="64">
        <f t="shared" si="10"/>
        <v>0.25694196117963075</v>
      </c>
      <c r="V14" s="57">
        <f>'BOCES Budget'!E13</f>
        <v>2562484</v>
      </c>
      <c r="W14" s="57">
        <f t="shared" si="11"/>
        <v>336.01940729084708</v>
      </c>
      <c r="X14" s="64">
        <f t="shared" si="12"/>
        <v>0.10092730419852723</v>
      </c>
      <c r="Y14" s="57">
        <f>'BOCES Budget'!F13</f>
        <v>722519</v>
      </c>
      <c r="Z14" s="57">
        <f t="shared" si="13"/>
        <v>94.744164699711519</v>
      </c>
      <c r="AA14" s="64">
        <f t="shared" si="14"/>
        <v>2.8457502525758484E-2</v>
      </c>
      <c r="AB14" s="57">
        <f>'BOCES Budget'!G13</f>
        <v>2926821</v>
      </c>
      <c r="AC14" s="57">
        <f t="shared" si="15"/>
        <v>383.79504327301339</v>
      </c>
      <c r="AD14" s="64">
        <f t="shared" si="16"/>
        <v>0.11527726744894316</v>
      </c>
      <c r="AE14" s="57">
        <f>'BOCES Budget'!H13</f>
        <v>3127769</v>
      </c>
      <c r="AF14" s="57">
        <f t="shared" si="17"/>
        <v>410.14542355100969</v>
      </c>
      <c r="AG14" s="64">
        <f t="shared" si="18"/>
        <v>0.12319190805707404</v>
      </c>
      <c r="AH14" s="57">
        <f>'BOCES Budget'!I13</f>
        <v>6825614</v>
      </c>
      <c r="AI14" s="57">
        <f t="shared" si="19"/>
        <v>895.04510883818512</v>
      </c>
      <c r="AJ14" s="64">
        <f t="shared" si="20"/>
        <v>0.26883712074679345</v>
      </c>
    </row>
    <row r="15" spans="1:36" x14ac:dyDescent="0.25">
      <c r="A15" s="47" t="s">
        <v>7</v>
      </c>
      <c r="B15" s="55">
        <v>19930</v>
      </c>
      <c r="C15" s="58">
        <f>'BOCES Budget'!K14</f>
        <v>51474184.520000003</v>
      </c>
      <c r="D15" s="57">
        <f t="shared" si="1"/>
        <v>2582.7488469643754</v>
      </c>
      <c r="E15" s="57">
        <f>'BOCES Budget'!J14</f>
        <v>45355124.520000003</v>
      </c>
      <c r="F15" s="57">
        <f t="shared" si="2"/>
        <v>2275.7212503763171</v>
      </c>
      <c r="G15" s="64">
        <f t="shared" si="3"/>
        <v>0.88112371168070713</v>
      </c>
      <c r="I15" s="57">
        <f>'[1]Admin &amp; Capital Combined'!C13</f>
        <v>6119060</v>
      </c>
      <c r="J15" s="57">
        <f t="shared" si="4"/>
        <v>307.0275965880582</v>
      </c>
      <c r="K15" s="64">
        <f t="shared" si="5"/>
        <v>0.11887628831929282</v>
      </c>
      <c r="M15" s="57">
        <f>'BOCES Budget'!B14</f>
        <v>2895266</v>
      </c>
      <c r="N15" s="57">
        <f t="shared" si="0"/>
        <v>145.27175112895134</v>
      </c>
      <c r="O15" s="64">
        <f t="shared" si="6"/>
        <v>5.6246952273232433E-2</v>
      </c>
      <c r="P15" s="57">
        <f>'BOCES Budget'!C14</f>
        <v>3223794</v>
      </c>
      <c r="Q15" s="57">
        <f t="shared" si="7"/>
        <v>161.75584545910687</v>
      </c>
      <c r="R15" s="64">
        <f t="shared" si="8"/>
        <v>6.2629336046060385E-2</v>
      </c>
      <c r="S15" s="57">
        <f>'BOCES Budget'!D14</f>
        <v>10861187.92</v>
      </c>
      <c r="T15" s="57">
        <f t="shared" si="9"/>
        <v>544.96677972905172</v>
      </c>
      <c r="U15" s="64">
        <f t="shared" si="10"/>
        <v>0.21100262240735349</v>
      </c>
      <c r="V15" s="57">
        <f>'BOCES Budget'!E14</f>
        <v>9282633.3599999994</v>
      </c>
      <c r="W15" s="57">
        <f t="shared" si="11"/>
        <v>465.76183442047164</v>
      </c>
      <c r="X15" s="64">
        <f t="shared" si="12"/>
        <v>0.18033570510268665</v>
      </c>
      <c r="Y15" s="57">
        <f>'BOCES Budget'!F14</f>
        <v>2870845.9</v>
      </c>
      <c r="Z15" s="57">
        <f t="shared" si="13"/>
        <v>144.04645760160562</v>
      </c>
      <c r="AA15" s="64">
        <f t="shared" si="14"/>
        <v>5.5772537763751247E-2</v>
      </c>
      <c r="AB15" s="57">
        <f>'BOCES Budget'!G14</f>
        <v>4533001.5999999996</v>
      </c>
      <c r="AC15" s="57">
        <f t="shared" si="15"/>
        <v>227.44614149523329</v>
      </c>
      <c r="AD15" s="64">
        <f t="shared" si="16"/>
        <v>8.8063592308853911E-2</v>
      </c>
      <c r="AE15" s="57">
        <f>'BOCES Budget'!H14</f>
        <v>7939274.4500000002</v>
      </c>
      <c r="AF15" s="57">
        <f t="shared" si="17"/>
        <v>398.35797541394885</v>
      </c>
      <c r="AG15" s="64">
        <f t="shared" si="18"/>
        <v>0.15423798403091243</v>
      </c>
      <c r="AH15" s="57">
        <f>'BOCES Budget'!I14</f>
        <v>9868181.2899999991</v>
      </c>
      <c r="AI15" s="57">
        <f t="shared" si="19"/>
        <v>495.14206171600597</v>
      </c>
      <c r="AJ15" s="64">
        <f t="shared" si="20"/>
        <v>0.19171127006714936</v>
      </c>
    </row>
    <row r="16" spans="1:36" x14ac:dyDescent="0.25">
      <c r="A16" s="47" t="s">
        <v>8</v>
      </c>
      <c r="B16" s="55">
        <v>14629</v>
      </c>
      <c r="C16" s="58">
        <f>'BOCES Budget'!K15</f>
        <v>56805489</v>
      </c>
      <c r="D16" s="57">
        <f t="shared" si="1"/>
        <v>3883.0739626768745</v>
      </c>
      <c r="E16" s="57">
        <f>'BOCES Budget'!J15</f>
        <v>50530456</v>
      </c>
      <c r="F16" s="57">
        <f t="shared" si="2"/>
        <v>3454.1291954337275</v>
      </c>
      <c r="G16" s="64">
        <f t="shared" si="3"/>
        <v>0.88953474196833338</v>
      </c>
      <c r="I16" s="57">
        <f>'[1]Admin &amp; Capital Combined'!C14</f>
        <v>6275033</v>
      </c>
      <c r="J16" s="57">
        <f t="shared" si="4"/>
        <v>428.94476724314717</v>
      </c>
      <c r="K16" s="64">
        <f t="shared" si="5"/>
        <v>0.11046525803166662</v>
      </c>
      <c r="M16" s="57">
        <f>'BOCES Budget'!B15</f>
        <v>3747908</v>
      </c>
      <c r="N16" s="57">
        <f t="shared" si="0"/>
        <v>256.1971426618361</v>
      </c>
      <c r="O16" s="64">
        <f t="shared" si="6"/>
        <v>6.5977919845034691E-2</v>
      </c>
      <c r="P16" s="57">
        <f>'BOCES Budget'!C15</f>
        <v>2527125</v>
      </c>
      <c r="Q16" s="57">
        <f t="shared" si="7"/>
        <v>172.7476245813111</v>
      </c>
      <c r="R16" s="64">
        <f t="shared" si="8"/>
        <v>4.4487338186631926E-2</v>
      </c>
      <c r="S16" s="57">
        <f>'BOCES Budget'!D15</f>
        <v>5969757</v>
      </c>
      <c r="T16" s="57">
        <f t="shared" si="9"/>
        <v>408.07690204388541</v>
      </c>
      <c r="U16" s="64">
        <f t="shared" si="10"/>
        <v>0.10509119990147431</v>
      </c>
      <c r="V16" s="57">
        <f>'BOCES Budget'!E15</f>
        <v>17027366</v>
      </c>
      <c r="W16" s="57">
        <f t="shared" si="11"/>
        <v>1163.9459976758494</v>
      </c>
      <c r="X16" s="64">
        <f t="shared" si="12"/>
        <v>0.29974860351963523</v>
      </c>
      <c r="Y16" s="57">
        <f>'BOCES Budget'!F15</f>
        <v>3414593</v>
      </c>
      <c r="Z16" s="57">
        <f t="shared" si="13"/>
        <v>233.41260509945997</v>
      </c>
      <c r="AA16" s="64">
        <f t="shared" si="14"/>
        <v>6.011026504850614E-2</v>
      </c>
      <c r="AB16" s="57">
        <f>'BOCES Budget'!G15</f>
        <v>8693438</v>
      </c>
      <c r="AC16" s="57">
        <f t="shared" si="15"/>
        <v>594.26057830337004</v>
      </c>
      <c r="AD16" s="64">
        <f t="shared" si="16"/>
        <v>0.15303869666538739</v>
      </c>
      <c r="AE16" s="57">
        <f>'BOCES Budget'!H15</f>
        <v>3131503</v>
      </c>
      <c r="AF16" s="57">
        <f t="shared" si="17"/>
        <v>214.06131656299132</v>
      </c>
      <c r="AG16" s="64">
        <f t="shared" si="18"/>
        <v>5.5126767767107857E-2</v>
      </c>
      <c r="AH16" s="57">
        <f>'BOCES Budget'!I15</f>
        <v>12293799</v>
      </c>
      <c r="AI16" s="57">
        <f t="shared" si="19"/>
        <v>840.37179574817139</v>
      </c>
      <c r="AJ16" s="64">
        <f t="shared" si="20"/>
        <v>0.21641920906622245</v>
      </c>
    </row>
    <row r="17" spans="1:36" x14ac:dyDescent="0.25">
      <c r="A17" s="47" t="s">
        <v>9</v>
      </c>
      <c r="B17" s="55">
        <v>8774</v>
      </c>
      <c r="C17" s="58">
        <f>'BOCES Budget'!K16</f>
        <v>35812004</v>
      </c>
      <c r="D17" s="57">
        <f t="shared" si="1"/>
        <v>4081.6051971734669</v>
      </c>
      <c r="E17" s="57">
        <f>'BOCES Budget'!J16</f>
        <v>31152699</v>
      </c>
      <c r="F17" s="57">
        <f t="shared" si="2"/>
        <v>3550.5697515386369</v>
      </c>
      <c r="G17" s="64">
        <f t="shared" si="3"/>
        <v>0.86989544064610291</v>
      </c>
      <c r="I17" s="57">
        <f>'[1]Admin &amp; Capital Combined'!C15</f>
        <v>4659305</v>
      </c>
      <c r="J17" s="57">
        <f t="shared" si="4"/>
        <v>531.03544563483013</v>
      </c>
      <c r="K17" s="64">
        <f t="shared" si="5"/>
        <v>0.13010455935389709</v>
      </c>
      <c r="M17" s="57">
        <f>'BOCES Budget'!B16</f>
        <v>3289305</v>
      </c>
      <c r="N17" s="57">
        <f t="shared" si="0"/>
        <v>374.89229541828126</v>
      </c>
      <c r="O17" s="64">
        <f t="shared" si="6"/>
        <v>9.1849230219007011E-2</v>
      </c>
      <c r="P17" s="57">
        <f>'BOCES Budget'!C16</f>
        <v>1370000</v>
      </c>
      <c r="Q17" s="57">
        <f t="shared" si="7"/>
        <v>156.14315021654889</v>
      </c>
      <c r="R17" s="64">
        <f t="shared" si="8"/>
        <v>3.8255329134890076E-2</v>
      </c>
      <c r="S17" s="57">
        <f>'BOCES Budget'!D16</f>
        <v>4931393</v>
      </c>
      <c r="T17" s="57">
        <f t="shared" si="9"/>
        <v>562.04615910645089</v>
      </c>
      <c r="U17" s="64">
        <f t="shared" si="10"/>
        <v>0.13770223526167372</v>
      </c>
      <c r="V17" s="57">
        <f>'BOCES Budget'!E16</f>
        <v>9140253</v>
      </c>
      <c r="W17" s="57">
        <f t="shared" si="11"/>
        <v>1041.7429906542056</v>
      </c>
      <c r="X17" s="64">
        <f t="shared" si="12"/>
        <v>0.25522874955559594</v>
      </c>
      <c r="Y17" s="57">
        <f>'BOCES Budget'!F16</f>
        <v>3472878</v>
      </c>
      <c r="Z17" s="57">
        <f t="shared" si="13"/>
        <v>395.81467973558239</v>
      </c>
      <c r="AA17" s="64">
        <f t="shared" si="14"/>
        <v>9.697524885789692E-2</v>
      </c>
      <c r="AB17" s="57">
        <f>'BOCES Budget'!G16</f>
        <v>3558128</v>
      </c>
      <c r="AC17" s="57">
        <f t="shared" si="15"/>
        <v>405.53088671073624</v>
      </c>
      <c r="AD17" s="64">
        <f t="shared" si="16"/>
        <v>9.9355735579611804E-2</v>
      </c>
      <c r="AE17" s="57">
        <f>'BOCES Budget'!H16</f>
        <v>3991578</v>
      </c>
      <c r="AF17" s="57">
        <f t="shared" si="17"/>
        <v>454.93252792341008</v>
      </c>
      <c r="AG17" s="64">
        <f t="shared" si="18"/>
        <v>0.11145921909312866</v>
      </c>
      <c r="AH17" s="57">
        <f>'BOCES Budget'!I16</f>
        <v>6058469</v>
      </c>
      <c r="AI17" s="57">
        <f t="shared" si="19"/>
        <v>690.50250740825163</v>
      </c>
      <c r="AJ17" s="64">
        <f t="shared" si="20"/>
        <v>0.16917425229819588</v>
      </c>
    </row>
    <row r="18" spans="1:36" x14ac:dyDescent="0.25">
      <c r="A18" s="47" t="s">
        <v>10</v>
      </c>
      <c r="B18" s="55">
        <v>22192</v>
      </c>
      <c r="C18" s="58">
        <f>'BOCES Budget'!K17</f>
        <v>52000072</v>
      </c>
      <c r="D18" s="57">
        <f t="shared" si="1"/>
        <v>2343.189978370584</v>
      </c>
      <c r="E18" s="57">
        <f>'BOCES Budget'!J17</f>
        <v>47187254</v>
      </c>
      <c r="F18" s="57">
        <f t="shared" si="2"/>
        <v>2126.3182227829848</v>
      </c>
      <c r="G18" s="64">
        <f t="shared" si="3"/>
        <v>0.90744593584408884</v>
      </c>
      <c r="I18" s="57">
        <f>'[1]Admin &amp; Capital Combined'!C16</f>
        <v>4812818</v>
      </c>
      <c r="J18" s="57">
        <f t="shared" si="4"/>
        <v>216.87175558759913</v>
      </c>
      <c r="K18" s="64">
        <f t="shared" si="5"/>
        <v>9.2554064155911164E-2</v>
      </c>
      <c r="M18" s="57">
        <f>'BOCES Budget'!B17</f>
        <v>4318568</v>
      </c>
      <c r="N18" s="57">
        <f t="shared" si="0"/>
        <v>194.60021629416005</v>
      </c>
      <c r="O18" s="64">
        <f t="shared" si="6"/>
        <v>8.3049269624088207E-2</v>
      </c>
      <c r="P18" s="57">
        <f>'BOCES Budget'!C17</f>
        <v>494250</v>
      </c>
      <c r="Q18" s="57">
        <f t="shared" si="7"/>
        <v>22.271539293439076</v>
      </c>
      <c r="R18" s="64">
        <f t="shared" si="8"/>
        <v>9.5047945318229559E-3</v>
      </c>
      <c r="S18" s="57">
        <f>'BOCES Budget'!D17</f>
        <v>10654225</v>
      </c>
      <c r="T18" s="57">
        <f t="shared" si="9"/>
        <v>480.09305155010816</v>
      </c>
      <c r="U18" s="64">
        <f t="shared" si="10"/>
        <v>0.20488865861570346</v>
      </c>
      <c r="V18" s="57">
        <f>'BOCES Budget'!E17</f>
        <v>15385197</v>
      </c>
      <c r="W18" s="57">
        <f t="shared" si="11"/>
        <v>693.27672134102374</v>
      </c>
      <c r="X18" s="64">
        <f t="shared" si="12"/>
        <v>0.29586876341248142</v>
      </c>
      <c r="Y18" s="57">
        <f>'BOCES Budget'!F17</f>
        <v>4365576</v>
      </c>
      <c r="Z18" s="57">
        <f t="shared" si="13"/>
        <v>196.71845710165826</v>
      </c>
      <c r="AA18" s="64">
        <f t="shared" si="14"/>
        <v>8.3953268372397638E-2</v>
      </c>
      <c r="AB18" s="57">
        <f>'BOCES Budget'!G17</f>
        <v>2384150</v>
      </c>
      <c r="AC18" s="57">
        <f t="shared" si="15"/>
        <v>107.43285868781543</v>
      </c>
      <c r="AD18" s="64">
        <f t="shared" si="16"/>
        <v>4.5848974978342338E-2</v>
      </c>
      <c r="AE18" s="57">
        <f>'BOCES Budget'!H17</f>
        <v>6112865</v>
      </c>
      <c r="AF18" s="57">
        <f t="shared" si="17"/>
        <v>275.45354181687094</v>
      </c>
      <c r="AG18" s="64">
        <f t="shared" si="18"/>
        <v>0.11755493338547685</v>
      </c>
      <c r="AH18" s="57">
        <f>'BOCES Budget'!I17</f>
        <v>8285241</v>
      </c>
      <c r="AI18" s="57">
        <f t="shared" si="19"/>
        <v>373.34359228550829</v>
      </c>
      <c r="AJ18" s="64">
        <f t="shared" si="20"/>
        <v>0.15933133707968711</v>
      </c>
    </row>
    <row r="19" spans="1:36" x14ac:dyDescent="0.25">
      <c r="A19" s="47" t="s">
        <v>11</v>
      </c>
      <c r="B19" s="55">
        <v>14287</v>
      </c>
      <c r="C19" s="58">
        <f>'BOCES Budget'!K18</f>
        <v>78856615.650000006</v>
      </c>
      <c r="D19" s="57">
        <f t="shared" si="1"/>
        <v>5519.4663435290831</v>
      </c>
      <c r="E19" s="57">
        <f>'BOCES Budget'!J18</f>
        <v>71344347.650000006</v>
      </c>
      <c r="F19" s="57">
        <f t="shared" si="2"/>
        <v>4993.6549065584104</v>
      </c>
      <c r="G19" s="64">
        <f t="shared" si="3"/>
        <v>0.90473509498121607</v>
      </c>
      <c r="I19" s="57">
        <f>'[1]Admin &amp; Capital Combined'!C17</f>
        <v>7512268</v>
      </c>
      <c r="J19" s="57">
        <f t="shared" si="4"/>
        <v>525.81143697067262</v>
      </c>
      <c r="K19" s="64">
        <f t="shared" si="5"/>
        <v>9.5264905018783916E-2</v>
      </c>
      <c r="M19" s="57">
        <f>'BOCES Budget'!B18</f>
        <v>5773568</v>
      </c>
      <c r="N19" s="57">
        <f t="shared" si="0"/>
        <v>404.11338979491848</v>
      </c>
      <c r="O19" s="64">
        <f t="shared" si="6"/>
        <v>7.3216025724786471E-2</v>
      </c>
      <c r="P19" s="57">
        <f>'BOCES Budget'!C18</f>
        <v>1738700</v>
      </c>
      <c r="Q19" s="57">
        <f t="shared" si="7"/>
        <v>121.69804717575418</v>
      </c>
      <c r="R19" s="64">
        <f t="shared" si="8"/>
        <v>2.2048879293997445E-2</v>
      </c>
      <c r="S19" s="57">
        <f>'BOCES Budget'!D18</f>
        <v>8474484</v>
      </c>
      <c r="T19" s="57">
        <f t="shared" si="9"/>
        <v>593.16049555539996</v>
      </c>
      <c r="U19" s="64">
        <f t="shared" si="10"/>
        <v>0.10746700108984451</v>
      </c>
      <c r="V19" s="57">
        <f>'BOCES Budget'!E18</f>
        <v>13934258</v>
      </c>
      <c r="W19" s="57">
        <f t="shared" si="11"/>
        <v>975.31028207461327</v>
      </c>
      <c r="X19" s="64">
        <f t="shared" si="12"/>
        <v>0.17670372847151219</v>
      </c>
      <c r="Y19" s="57">
        <f>'BOCES Budget'!F18</f>
        <v>2215998.42</v>
      </c>
      <c r="Z19" s="57">
        <f t="shared" si="13"/>
        <v>155.10592986631204</v>
      </c>
      <c r="AA19" s="64">
        <f t="shared" si="14"/>
        <v>2.8101617115240726E-2</v>
      </c>
      <c r="AB19" s="57">
        <f>'BOCES Budget'!G18</f>
        <v>1936431.57</v>
      </c>
      <c r="AC19" s="57">
        <f t="shared" si="15"/>
        <v>135.53801147896689</v>
      </c>
      <c r="AD19" s="64">
        <f t="shared" si="16"/>
        <v>2.4556361619610032E-2</v>
      </c>
      <c r="AE19" s="57">
        <f>'BOCES Budget'!H18</f>
        <v>14246127.17</v>
      </c>
      <c r="AF19" s="57">
        <f t="shared" si="17"/>
        <v>997.13915937565616</v>
      </c>
      <c r="AG19" s="64">
        <f t="shared" si="18"/>
        <v>0.18065861757535367</v>
      </c>
      <c r="AH19" s="57">
        <f>'BOCES Budget'!I18</f>
        <v>30537048.489999998</v>
      </c>
      <c r="AI19" s="57">
        <f t="shared" si="19"/>
        <v>2137.4010282074614</v>
      </c>
      <c r="AJ19" s="64">
        <f t="shared" si="20"/>
        <v>0.38724776910965486</v>
      </c>
    </row>
    <row r="20" spans="1:36" x14ac:dyDescent="0.25">
      <c r="A20" s="47" t="s">
        <v>12</v>
      </c>
      <c r="B20" s="55">
        <v>41894</v>
      </c>
      <c r="C20" s="58">
        <f>'BOCES Budget'!K19</f>
        <v>153175711</v>
      </c>
      <c r="D20" s="57">
        <f t="shared" si="1"/>
        <v>3656.2684632644291</v>
      </c>
      <c r="E20" s="57">
        <f>'BOCES Budget'!J19</f>
        <v>143367548</v>
      </c>
      <c r="F20" s="57">
        <f t="shared" si="2"/>
        <v>3422.1499021339573</v>
      </c>
      <c r="G20" s="64">
        <f t="shared" si="3"/>
        <v>0.93596789637229105</v>
      </c>
      <c r="I20" s="57">
        <f>'[1]Admin &amp; Capital Combined'!C18</f>
        <v>9808163</v>
      </c>
      <c r="J20" s="57">
        <f t="shared" si="4"/>
        <v>234.11856113047213</v>
      </c>
      <c r="K20" s="64">
        <f t="shared" si="5"/>
        <v>6.4032103627708961E-2</v>
      </c>
      <c r="M20" s="57">
        <f>'BOCES Budget'!B19</f>
        <v>5662083</v>
      </c>
      <c r="N20" s="57">
        <f t="shared" si="0"/>
        <v>135.1525994175777</v>
      </c>
      <c r="O20" s="64">
        <f t="shared" si="6"/>
        <v>3.6964626852621564E-2</v>
      </c>
      <c r="P20" s="57">
        <f>'BOCES Budget'!C19</f>
        <v>4146080</v>
      </c>
      <c r="Q20" s="57">
        <f t="shared" si="7"/>
        <v>98.965961712894455</v>
      </c>
      <c r="R20" s="64">
        <f t="shared" si="8"/>
        <v>2.7067476775087404E-2</v>
      </c>
      <c r="S20" s="57">
        <f>'BOCES Budget'!D19</f>
        <v>9071452</v>
      </c>
      <c r="T20" s="57">
        <f t="shared" si="9"/>
        <v>216.53344154294172</v>
      </c>
      <c r="U20" s="64">
        <f t="shared" si="10"/>
        <v>5.9222522557770274E-2</v>
      </c>
      <c r="V20" s="57">
        <f>'BOCES Budget'!E19</f>
        <v>62638741</v>
      </c>
      <c r="W20" s="57">
        <f t="shared" si="11"/>
        <v>1495.1721248866186</v>
      </c>
      <c r="X20" s="64">
        <f t="shared" si="12"/>
        <v>0.40893390075401709</v>
      </c>
      <c r="Y20" s="57">
        <f>'BOCES Budget'!F19</f>
        <v>24478202</v>
      </c>
      <c r="Z20" s="57">
        <f t="shared" si="13"/>
        <v>584.28896739389893</v>
      </c>
      <c r="AA20" s="64">
        <f t="shared" si="14"/>
        <v>0.15980472256466302</v>
      </c>
      <c r="AB20" s="57">
        <f>'BOCES Budget'!G19</f>
        <v>1816892</v>
      </c>
      <c r="AC20" s="57">
        <f t="shared" si="15"/>
        <v>43.368787893254407</v>
      </c>
      <c r="AD20" s="64">
        <f t="shared" si="16"/>
        <v>1.1861488927575469E-2</v>
      </c>
      <c r="AE20" s="57">
        <f>'BOCES Budget'!H19</f>
        <v>15762591</v>
      </c>
      <c r="AF20" s="57">
        <f t="shared" si="17"/>
        <v>376.24936745118634</v>
      </c>
      <c r="AG20" s="64">
        <f t="shared" si="18"/>
        <v>0.10290529025192513</v>
      </c>
      <c r="AH20" s="57">
        <f>'BOCES Budget'!I19</f>
        <v>29599670</v>
      </c>
      <c r="AI20" s="57">
        <f t="shared" si="19"/>
        <v>706.53721296605715</v>
      </c>
      <c r="AJ20" s="64">
        <f t="shared" si="20"/>
        <v>0.1932399713163401</v>
      </c>
    </row>
    <row r="21" spans="1:36" x14ac:dyDescent="0.25">
      <c r="A21" s="47" t="s">
        <v>13</v>
      </c>
      <c r="B21" s="55">
        <v>30831</v>
      </c>
      <c r="C21" s="58">
        <f>'BOCES Budget'!K20</f>
        <v>94404730</v>
      </c>
      <c r="D21" s="57">
        <f t="shared" si="1"/>
        <v>3062.0067464564886</v>
      </c>
      <c r="E21" s="57">
        <f>'BOCES Budget'!J20</f>
        <v>83137566</v>
      </c>
      <c r="F21" s="57">
        <f t="shared" si="2"/>
        <v>2696.5575557069183</v>
      </c>
      <c r="G21" s="64">
        <f t="shared" si="3"/>
        <v>0.88065042927404169</v>
      </c>
      <c r="I21" s="57">
        <f>'[1]Admin &amp; Capital Combined'!C19</f>
        <v>11267164</v>
      </c>
      <c r="J21" s="57">
        <f t="shared" si="4"/>
        <v>365.44919074957022</v>
      </c>
      <c r="K21" s="64">
        <f t="shared" si="5"/>
        <v>0.11934957072595832</v>
      </c>
      <c r="M21" s="57">
        <f>'BOCES Budget'!B20</f>
        <v>8362133</v>
      </c>
      <c r="N21" s="57">
        <f t="shared" si="0"/>
        <v>271.22483863643737</v>
      </c>
      <c r="O21" s="64">
        <f t="shared" si="6"/>
        <v>8.8577479115718033E-2</v>
      </c>
      <c r="P21" s="57">
        <f>'BOCES Budget'!C20</f>
        <v>2905031</v>
      </c>
      <c r="Q21" s="57">
        <f t="shared" si="7"/>
        <v>94.224352113132881</v>
      </c>
      <c r="R21" s="64">
        <f t="shared" si="8"/>
        <v>3.077209161024029E-2</v>
      </c>
      <c r="S21" s="57">
        <f>'BOCES Budget'!D20</f>
        <v>8927907</v>
      </c>
      <c r="T21" s="57">
        <f t="shared" si="9"/>
        <v>289.57565437384449</v>
      </c>
      <c r="U21" s="64">
        <f t="shared" si="10"/>
        <v>9.4570547471509114E-2</v>
      </c>
      <c r="V21" s="57">
        <f>'BOCES Budget'!E20</f>
        <v>32149366</v>
      </c>
      <c r="W21" s="57">
        <f t="shared" si="11"/>
        <v>1042.7610521877332</v>
      </c>
      <c r="X21" s="64">
        <f t="shared" si="12"/>
        <v>0.34054825430886776</v>
      </c>
      <c r="Y21" s="57">
        <f>'BOCES Budget'!F20</f>
        <v>8729849</v>
      </c>
      <c r="Z21" s="57">
        <f t="shared" si="13"/>
        <v>283.15166553144564</v>
      </c>
      <c r="AA21" s="64">
        <f t="shared" si="14"/>
        <v>9.2472580558198722E-2</v>
      </c>
      <c r="AB21" s="57">
        <f>'BOCES Budget'!G20</f>
        <v>3941058</v>
      </c>
      <c r="AC21" s="57">
        <f t="shared" si="15"/>
        <v>127.82777075021893</v>
      </c>
      <c r="AD21" s="64">
        <f t="shared" si="16"/>
        <v>4.174640402022229E-2</v>
      </c>
      <c r="AE21" s="57">
        <f>'BOCES Budget'!H20</f>
        <v>16582464</v>
      </c>
      <c r="AF21" s="57">
        <f t="shared" si="17"/>
        <v>537.8503454315462</v>
      </c>
      <c r="AG21" s="64">
        <f t="shared" si="18"/>
        <v>0.17565289366327302</v>
      </c>
      <c r="AH21" s="57">
        <f>'BOCES Budget'!I20</f>
        <v>12806922</v>
      </c>
      <c r="AI21" s="57">
        <f t="shared" si="19"/>
        <v>415.39106743213</v>
      </c>
      <c r="AJ21" s="64">
        <f t="shared" si="20"/>
        <v>0.13565974925197075</v>
      </c>
    </row>
    <row r="22" spans="1:36" x14ac:dyDescent="0.25">
      <c r="A22" s="47" t="s">
        <v>14</v>
      </c>
      <c r="B22" s="55">
        <v>195134</v>
      </c>
      <c r="C22" s="58">
        <f>'BOCES Budget'!K21</f>
        <v>393182942.35887915</v>
      </c>
      <c r="D22" s="57">
        <f t="shared" si="1"/>
        <v>2014.9381571580511</v>
      </c>
      <c r="E22" s="57">
        <f>'BOCES Budget'!J21</f>
        <v>363766624</v>
      </c>
      <c r="F22" s="57">
        <f t="shared" si="2"/>
        <v>1864.1888343394796</v>
      </c>
      <c r="G22" s="64">
        <f t="shared" si="3"/>
        <v>0.92518414409740768</v>
      </c>
      <c r="I22" s="57">
        <f>'[1]Admin &amp; Capital Combined'!C20</f>
        <v>29416318.358879134</v>
      </c>
      <c r="J22" s="57">
        <f t="shared" si="4"/>
        <v>150.74932281857153</v>
      </c>
      <c r="K22" s="64">
        <f t="shared" si="5"/>
        <v>7.4815855902592238E-2</v>
      </c>
      <c r="M22" s="57">
        <f>'BOCES Budget'!B21</f>
        <v>23234809.358879134</v>
      </c>
      <c r="N22" s="57">
        <f t="shared" si="0"/>
        <v>119.0710453272066</v>
      </c>
      <c r="O22" s="64">
        <f t="shared" si="6"/>
        <v>5.9094143859556039E-2</v>
      </c>
      <c r="P22" s="57">
        <f>'BOCES Budget'!C21</f>
        <v>6181509</v>
      </c>
      <c r="Q22" s="57">
        <f t="shared" si="7"/>
        <v>31.678277491364909</v>
      </c>
      <c r="R22" s="64">
        <f t="shared" si="8"/>
        <v>1.5721712043036205E-2</v>
      </c>
      <c r="S22" s="57">
        <f>'BOCES Budget'!D21</f>
        <v>29254588</v>
      </c>
      <c r="T22" s="57">
        <f t="shared" si="9"/>
        <v>149.92050590876013</v>
      </c>
      <c r="U22" s="64">
        <f t="shared" si="10"/>
        <v>7.4404519749734638E-2</v>
      </c>
      <c r="V22" s="57">
        <f>'BOCES Budget'!E21</f>
        <v>169607257</v>
      </c>
      <c r="W22" s="57">
        <f t="shared" si="11"/>
        <v>869.18352004263738</v>
      </c>
      <c r="X22" s="64">
        <f t="shared" si="12"/>
        <v>0.43136982490250142</v>
      </c>
      <c r="Y22" s="57">
        <f>'BOCES Budget'!F21</f>
        <v>1647300</v>
      </c>
      <c r="Z22" s="57">
        <f t="shared" si="13"/>
        <v>8.4418912132175841</v>
      </c>
      <c r="AA22" s="64">
        <f t="shared" si="14"/>
        <v>4.1896527609186591E-3</v>
      </c>
      <c r="AB22" s="57">
        <f>'BOCES Budget'!G21</f>
        <v>17502952</v>
      </c>
      <c r="AC22" s="57">
        <f t="shared" si="15"/>
        <v>89.697090204679867</v>
      </c>
      <c r="AD22" s="64">
        <f t="shared" si="16"/>
        <v>4.4516051217766507E-2</v>
      </c>
      <c r="AE22" s="57">
        <f>'BOCES Budget'!H21</f>
        <v>70033559</v>
      </c>
      <c r="AF22" s="57">
        <f t="shared" si="17"/>
        <v>358.8998278106327</v>
      </c>
      <c r="AG22" s="64">
        <f t="shared" si="18"/>
        <v>0.17811952517532315</v>
      </c>
      <c r="AH22" s="57">
        <f>'BOCES Budget'!I21</f>
        <v>75720968</v>
      </c>
      <c r="AI22" s="57">
        <f t="shared" si="19"/>
        <v>388.04599915955191</v>
      </c>
      <c r="AJ22" s="64">
        <f t="shared" si="20"/>
        <v>0.19258457029116338</v>
      </c>
    </row>
    <row r="23" spans="1:36" x14ac:dyDescent="0.25">
      <c r="A23" s="47" t="s">
        <v>15</v>
      </c>
      <c r="B23" s="55">
        <v>22007</v>
      </c>
      <c r="C23" s="58">
        <f>'BOCES Budget'!K22</f>
        <v>73239223</v>
      </c>
      <c r="D23" s="57">
        <f t="shared" si="1"/>
        <v>3327.996682873631</v>
      </c>
      <c r="E23" s="57">
        <f>'BOCES Budget'!J22</f>
        <v>66301430</v>
      </c>
      <c r="F23" s="57">
        <f t="shared" si="2"/>
        <v>3012.7427636661064</v>
      </c>
      <c r="G23" s="64">
        <f t="shared" si="3"/>
        <v>0.90527216543517941</v>
      </c>
      <c r="I23" s="57">
        <f>'[1]Admin &amp; Capital Combined'!C21</f>
        <v>6937793</v>
      </c>
      <c r="J23" s="57">
        <f t="shared" si="4"/>
        <v>315.25391920752486</v>
      </c>
      <c r="K23" s="64">
        <f t="shared" si="5"/>
        <v>9.4727834564820548E-2</v>
      </c>
      <c r="M23" s="57">
        <f>'BOCES Budget'!B22</f>
        <v>3786150</v>
      </c>
      <c r="N23" s="57">
        <f t="shared" si="0"/>
        <v>172.04298632253375</v>
      </c>
      <c r="O23" s="64">
        <f t="shared" si="6"/>
        <v>5.1695660397707933E-2</v>
      </c>
      <c r="P23" s="57">
        <f>'BOCES Budget'!C22</f>
        <v>3151643</v>
      </c>
      <c r="Q23" s="57">
        <f t="shared" si="7"/>
        <v>143.21093288499114</v>
      </c>
      <c r="R23" s="64">
        <f t="shared" si="8"/>
        <v>4.3032174167112615E-2</v>
      </c>
      <c r="S23" s="57">
        <f>'BOCES Budget'!D22</f>
        <v>7648816</v>
      </c>
      <c r="T23" s="57">
        <f t="shared" si="9"/>
        <v>347.56286636070342</v>
      </c>
      <c r="U23" s="64">
        <f t="shared" si="10"/>
        <v>0.10443606153495102</v>
      </c>
      <c r="V23" s="57">
        <f>'BOCES Budget'!E22</f>
        <v>16723810</v>
      </c>
      <c r="W23" s="57">
        <f t="shared" si="11"/>
        <v>759.93138546826015</v>
      </c>
      <c r="X23" s="64">
        <f t="shared" si="12"/>
        <v>0.22834499486702636</v>
      </c>
      <c r="Y23" s="57">
        <f>'BOCES Budget'!F22</f>
        <v>4857243</v>
      </c>
      <c r="Z23" s="57">
        <f t="shared" si="13"/>
        <v>220.71354569000772</v>
      </c>
      <c r="AA23" s="64">
        <f t="shared" si="14"/>
        <v>6.6320242092136883E-2</v>
      </c>
      <c r="AB23" s="57">
        <f>'BOCES Budget'!G22</f>
        <v>9595818</v>
      </c>
      <c r="AC23" s="57">
        <f t="shared" si="15"/>
        <v>436.03480710682965</v>
      </c>
      <c r="AD23" s="64">
        <f t="shared" si="16"/>
        <v>0.13102020484297056</v>
      </c>
      <c r="AE23" s="57">
        <f>'BOCES Budget'!H22</f>
        <v>17587070</v>
      </c>
      <c r="AF23" s="57">
        <f t="shared" si="17"/>
        <v>799.15799518335075</v>
      </c>
      <c r="AG23" s="64">
        <f t="shared" si="18"/>
        <v>0.24013184847687419</v>
      </c>
      <c r="AH23" s="57">
        <f>'BOCES Budget'!I22</f>
        <v>9888673</v>
      </c>
      <c r="AI23" s="57">
        <f t="shared" si="19"/>
        <v>449.34216385695458</v>
      </c>
      <c r="AJ23" s="64">
        <f t="shared" si="20"/>
        <v>0.13501881362122042</v>
      </c>
    </row>
    <row r="24" spans="1:36" x14ac:dyDescent="0.25">
      <c r="A24" s="47" t="s">
        <v>16</v>
      </c>
      <c r="B24" s="55">
        <v>51843</v>
      </c>
      <c r="C24" s="58">
        <f>'BOCES Budget'!K23</f>
        <v>145629142</v>
      </c>
      <c r="D24" s="57">
        <f t="shared" si="1"/>
        <v>2809.0415678105046</v>
      </c>
      <c r="E24" s="57">
        <f>'BOCES Budget'!J23</f>
        <v>133910455</v>
      </c>
      <c r="F24" s="57">
        <f t="shared" si="2"/>
        <v>2582.9997299538991</v>
      </c>
      <c r="G24" s="64">
        <f t="shared" si="3"/>
        <v>0.91953061839779293</v>
      </c>
      <c r="I24" s="57">
        <f>'[1]Admin &amp; Capital Combined'!C22</f>
        <v>11718687</v>
      </c>
      <c r="J24" s="57">
        <f t="shared" si="4"/>
        <v>226.04183785660553</v>
      </c>
      <c r="K24" s="64">
        <f t="shared" si="5"/>
        <v>8.0469381602207068E-2</v>
      </c>
      <c r="M24" s="57">
        <f>'BOCES Budget'!B23</f>
        <v>8938696</v>
      </c>
      <c r="N24" s="57">
        <f t="shared" si="0"/>
        <v>172.41857145612715</v>
      </c>
      <c r="O24" s="64">
        <f t="shared" si="6"/>
        <v>6.1379857611191586E-2</v>
      </c>
      <c r="P24" s="57">
        <f>'BOCES Budget'!C23</f>
        <v>2779991</v>
      </c>
      <c r="Q24" s="57">
        <f t="shared" si="7"/>
        <v>53.623266400478364</v>
      </c>
      <c r="R24" s="64">
        <f t="shared" si="8"/>
        <v>1.9089523991015479E-2</v>
      </c>
      <c r="S24" s="57">
        <f>'BOCES Budget'!D23</f>
        <v>9863889</v>
      </c>
      <c r="T24" s="57">
        <f t="shared" si="9"/>
        <v>190.26462588970546</v>
      </c>
      <c r="U24" s="64">
        <f t="shared" si="10"/>
        <v>6.7732933563530842E-2</v>
      </c>
      <c r="V24" s="57">
        <f>'BOCES Budget'!E23</f>
        <v>39500702</v>
      </c>
      <c r="W24" s="57">
        <f t="shared" si="11"/>
        <v>761.92932507763828</v>
      </c>
      <c r="X24" s="64">
        <f t="shared" si="12"/>
        <v>0.27124174088727376</v>
      </c>
      <c r="Y24" s="57">
        <f>'BOCES Budget'!F23</f>
        <v>3299378</v>
      </c>
      <c r="Z24" s="57">
        <f t="shared" si="13"/>
        <v>63.641725980363788</v>
      </c>
      <c r="AA24" s="64">
        <f t="shared" si="14"/>
        <v>2.2656028557800609E-2</v>
      </c>
      <c r="AB24" s="57">
        <f>'BOCES Budget'!G23</f>
        <v>10899150</v>
      </c>
      <c r="AC24" s="57">
        <f t="shared" si="15"/>
        <v>210.23378276720098</v>
      </c>
      <c r="AD24" s="64">
        <f t="shared" si="16"/>
        <v>7.4841819778077107E-2</v>
      </c>
      <c r="AE24" s="57">
        <f>'BOCES Budget'!H23</f>
        <v>29479405</v>
      </c>
      <c r="AF24" s="57">
        <f t="shared" si="17"/>
        <v>568.62845514341382</v>
      </c>
      <c r="AG24" s="64">
        <f t="shared" si="18"/>
        <v>0.20242792476247645</v>
      </c>
      <c r="AH24" s="57">
        <f>'BOCES Budget'!I23</f>
        <v>40867931</v>
      </c>
      <c r="AI24" s="57">
        <f t="shared" si="19"/>
        <v>788.30181509557701</v>
      </c>
      <c r="AJ24" s="64">
        <f t="shared" si="20"/>
        <v>0.28063017084863412</v>
      </c>
    </row>
    <row r="25" spans="1:36" x14ac:dyDescent="0.25">
      <c r="A25" s="47" t="s">
        <v>17</v>
      </c>
      <c r="B25" s="55">
        <v>33292</v>
      </c>
      <c r="C25" s="58">
        <f>'BOCES Budget'!K24</f>
        <v>167884438</v>
      </c>
      <c r="D25" s="57">
        <f t="shared" si="1"/>
        <v>5042.7861948816535</v>
      </c>
      <c r="E25" s="57">
        <f>'BOCES Budget'!J24</f>
        <v>160378150</v>
      </c>
      <c r="F25" s="57">
        <f t="shared" si="2"/>
        <v>4817.3179742881175</v>
      </c>
      <c r="G25" s="64">
        <f t="shared" si="3"/>
        <v>0.9552889589444854</v>
      </c>
      <c r="I25" s="57">
        <f>'[1]Admin &amp; Capital Combined'!C23</f>
        <v>7506288</v>
      </c>
      <c r="J25" s="57">
        <f t="shared" si="4"/>
        <v>225.46822059353599</v>
      </c>
      <c r="K25" s="64">
        <f t="shared" si="5"/>
        <v>4.4711041055514628E-2</v>
      </c>
      <c r="M25" s="57">
        <f>'BOCES Budget'!B24</f>
        <v>3523951</v>
      </c>
      <c r="N25" s="57">
        <f t="shared" si="0"/>
        <v>105.84978373182747</v>
      </c>
      <c r="O25" s="64">
        <f t="shared" si="6"/>
        <v>2.0990337412929244E-2</v>
      </c>
      <c r="P25" s="57">
        <f>'BOCES Budget'!C24</f>
        <v>3982337</v>
      </c>
      <c r="Q25" s="57">
        <f t="shared" si="7"/>
        <v>119.61843686170852</v>
      </c>
      <c r="R25" s="64">
        <f t="shared" si="8"/>
        <v>2.3720703642585383E-2</v>
      </c>
      <c r="S25" s="57">
        <f>'BOCES Budget'!D24</f>
        <v>11784673</v>
      </c>
      <c r="T25" s="57">
        <f t="shared" si="9"/>
        <v>353.97912411390126</v>
      </c>
      <c r="U25" s="64">
        <f t="shared" si="10"/>
        <v>7.0195148164953799E-2</v>
      </c>
      <c r="V25" s="57">
        <f>'BOCES Budget'!E24</f>
        <v>48381642</v>
      </c>
      <c r="W25" s="57">
        <f t="shared" si="11"/>
        <v>1453.251291601586</v>
      </c>
      <c r="X25" s="64">
        <f t="shared" si="12"/>
        <v>0.28818419727503275</v>
      </c>
      <c r="Y25" s="57">
        <f>'BOCES Budget'!F24</f>
        <v>7285815</v>
      </c>
      <c r="Z25" s="57">
        <f t="shared" si="13"/>
        <v>218.845818815331</v>
      </c>
      <c r="AA25" s="64">
        <f t="shared" si="14"/>
        <v>4.3397798430846818E-2</v>
      </c>
      <c r="AB25" s="57">
        <f>'BOCES Budget'!G24</f>
        <v>6807644</v>
      </c>
      <c r="AC25" s="57">
        <f t="shared" si="15"/>
        <v>204.48287876967439</v>
      </c>
      <c r="AD25" s="64">
        <f t="shared" si="16"/>
        <v>4.0549583279422242E-2</v>
      </c>
      <c r="AE25" s="57">
        <f>'BOCES Budget'!H24</f>
        <v>43788775</v>
      </c>
      <c r="AF25" s="57">
        <f t="shared" si="17"/>
        <v>1315.2942148263846</v>
      </c>
      <c r="AG25" s="64">
        <f t="shared" si="18"/>
        <v>0.2608268849790592</v>
      </c>
      <c r="AH25" s="57">
        <f>'BOCES Budget'!I24</f>
        <v>42329601</v>
      </c>
      <c r="AI25" s="57">
        <f t="shared" si="19"/>
        <v>1271.4646461612399</v>
      </c>
      <c r="AJ25" s="64">
        <f t="shared" si="20"/>
        <v>0.25213534681517058</v>
      </c>
    </row>
    <row r="26" spans="1:36" x14ac:dyDescent="0.25">
      <c r="A26" s="47" t="s">
        <v>18</v>
      </c>
      <c r="B26" s="55">
        <v>48321</v>
      </c>
      <c r="C26" s="58">
        <f>'BOCES Budget'!K25</f>
        <v>155898320</v>
      </c>
      <c r="D26" s="57">
        <f t="shared" si="1"/>
        <v>3226.3057469837131</v>
      </c>
      <c r="E26" s="57">
        <f>'BOCES Budget'!J25</f>
        <v>145825196</v>
      </c>
      <c r="F26" s="57">
        <f t="shared" si="2"/>
        <v>3017.8430909956332</v>
      </c>
      <c r="G26" s="64">
        <f t="shared" si="3"/>
        <v>0.93538657761032962</v>
      </c>
      <c r="I26" s="57">
        <f>'[1]Admin &amp; Capital Combined'!C24</f>
        <v>10073124</v>
      </c>
      <c r="J26" s="57">
        <f t="shared" si="4"/>
        <v>208.46265598807972</v>
      </c>
      <c r="K26" s="64">
        <f t="shared" si="5"/>
        <v>6.4613422389670397E-2</v>
      </c>
      <c r="M26" s="57">
        <f>'BOCES Budget'!B25</f>
        <v>8101727</v>
      </c>
      <c r="N26" s="57">
        <f t="shared" si="0"/>
        <v>167.66472134268744</v>
      </c>
      <c r="O26" s="64">
        <f t="shared" si="6"/>
        <v>5.1968019924781741E-2</v>
      </c>
      <c r="P26" s="57">
        <f>'BOCES Budget'!C25</f>
        <v>1971397</v>
      </c>
      <c r="Q26" s="57">
        <f t="shared" si="7"/>
        <v>40.797934645392274</v>
      </c>
      <c r="R26" s="64">
        <f t="shared" si="8"/>
        <v>1.2645402464888654E-2</v>
      </c>
      <c r="S26" s="57">
        <f>'BOCES Budget'!D25</f>
        <v>20992279</v>
      </c>
      <c r="T26" s="57">
        <f t="shared" si="9"/>
        <v>434.43386933217442</v>
      </c>
      <c r="U26" s="64">
        <f t="shared" si="10"/>
        <v>0.13465365758912604</v>
      </c>
      <c r="V26" s="57">
        <f>'BOCES Budget'!E25</f>
        <v>81682772</v>
      </c>
      <c r="W26" s="57">
        <f t="shared" si="11"/>
        <v>1690.4197346909211</v>
      </c>
      <c r="X26" s="64">
        <f t="shared" si="12"/>
        <v>0.52394902010489919</v>
      </c>
      <c r="Y26" s="57">
        <f>'BOCES Budget'!F25</f>
        <v>3256665</v>
      </c>
      <c r="Z26" s="57">
        <f t="shared" si="13"/>
        <v>67.396473582914254</v>
      </c>
      <c r="AA26" s="64">
        <f t="shared" si="14"/>
        <v>2.0889673474351743E-2</v>
      </c>
      <c r="AB26" s="57">
        <f>'BOCES Budget'!G25</f>
        <v>4167989</v>
      </c>
      <c r="AC26" s="57">
        <f t="shared" si="15"/>
        <v>86.256265391858619</v>
      </c>
      <c r="AD26" s="64">
        <f t="shared" si="16"/>
        <v>2.6735304139262051E-2</v>
      </c>
      <c r="AE26" s="57">
        <f>'BOCES Budget'!H25</f>
        <v>24269087</v>
      </c>
      <c r="AF26" s="57">
        <f t="shared" si="17"/>
        <v>502.24720100991289</v>
      </c>
      <c r="AG26" s="64">
        <f t="shared" si="18"/>
        <v>0.15567253707416476</v>
      </c>
      <c r="AH26" s="57">
        <f>'BOCES Budget'!I25</f>
        <v>11456404</v>
      </c>
      <c r="AI26" s="57">
        <f t="shared" si="19"/>
        <v>237.08954698785206</v>
      </c>
      <c r="AJ26" s="64">
        <f t="shared" si="20"/>
        <v>7.348638522852588E-2</v>
      </c>
    </row>
    <row r="27" spans="1:36" x14ac:dyDescent="0.25">
      <c r="A27" s="47" t="s">
        <v>19</v>
      </c>
      <c r="B27" s="55">
        <v>30624</v>
      </c>
      <c r="C27" s="58">
        <f>'BOCES Budget'!K26</f>
        <v>69312146.769999996</v>
      </c>
      <c r="D27" s="57">
        <f t="shared" si="1"/>
        <v>2263.3276766588297</v>
      </c>
      <c r="E27" s="57">
        <f>'BOCES Budget'!J26</f>
        <v>65636716.769999996</v>
      </c>
      <c r="F27" s="57">
        <f t="shared" si="2"/>
        <v>2143.3097168887148</v>
      </c>
      <c r="G27" s="64">
        <f t="shared" si="3"/>
        <v>0.94697278657092732</v>
      </c>
      <c r="I27" s="57">
        <f>'[1]Admin &amp; Capital Combined'!C25</f>
        <v>3675430</v>
      </c>
      <c r="J27" s="57">
        <f t="shared" si="4"/>
        <v>120.01795977011494</v>
      </c>
      <c r="K27" s="64">
        <f t="shared" si="5"/>
        <v>5.3027213429072677E-2</v>
      </c>
      <c r="M27" s="57">
        <f>'BOCES Budget'!B26</f>
        <v>2859519</v>
      </c>
      <c r="N27" s="57">
        <f t="shared" si="0"/>
        <v>93.375097962382441</v>
      </c>
      <c r="O27" s="64">
        <f t="shared" si="6"/>
        <v>4.1255669218972599E-2</v>
      </c>
      <c r="P27" s="57">
        <f>'BOCES Budget'!C26</f>
        <v>815911</v>
      </c>
      <c r="Q27" s="57">
        <f t="shared" si="7"/>
        <v>26.642861807732498</v>
      </c>
      <c r="R27" s="64">
        <f t="shared" si="8"/>
        <v>1.1771544210100075E-2</v>
      </c>
      <c r="S27" s="57">
        <f>'BOCES Budget'!D26</f>
        <v>13693560</v>
      </c>
      <c r="T27" s="57">
        <f t="shared" si="9"/>
        <v>447.15125391849529</v>
      </c>
      <c r="U27" s="64">
        <f t="shared" si="10"/>
        <v>0.19756363982549319</v>
      </c>
      <c r="V27" s="57">
        <f>'BOCES Budget'!E26</f>
        <v>28575177</v>
      </c>
      <c r="W27" s="57">
        <f t="shared" si="11"/>
        <v>933.09747257053289</v>
      </c>
      <c r="X27" s="64">
        <f t="shared" si="12"/>
        <v>0.41226795492024843</v>
      </c>
      <c r="Y27" s="57">
        <f>'BOCES Budget'!F26</f>
        <v>2751299</v>
      </c>
      <c r="Z27" s="57">
        <f t="shared" si="13"/>
        <v>89.84126828631139</v>
      </c>
      <c r="AA27" s="64">
        <f t="shared" si="14"/>
        <v>3.9694326726449479E-2</v>
      </c>
      <c r="AB27" s="57">
        <f>'BOCES Budget'!G26</f>
        <v>3396509</v>
      </c>
      <c r="AC27" s="57">
        <f t="shared" si="15"/>
        <v>110.91003787878788</v>
      </c>
      <c r="AD27" s="64">
        <f t="shared" si="16"/>
        <v>4.9003084715738353E-2</v>
      </c>
      <c r="AE27" s="57">
        <f>'BOCES Budget'!H26</f>
        <v>8128710</v>
      </c>
      <c r="AF27" s="57">
        <f t="shared" si="17"/>
        <v>265.43593260188089</v>
      </c>
      <c r="AG27" s="64">
        <f t="shared" si="18"/>
        <v>0.11727684653851042</v>
      </c>
      <c r="AH27" s="57">
        <f>'BOCES Budget'!I26</f>
        <v>9091461.7699999996</v>
      </c>
      <c r="AI27" s="57">
        <f t="shared" si="19"/>
        <v>296.87375163270639</v>
      </c>
      <c r="AJ27" s="64">
        <f t="shared" si="20"/>
        <v>0.13116693384448752</v>
      </c>
    </row>
    <row r="28" spans="1:36" x14ac:dyDescent="0.25">
      <c r="A28" s="47" t="s">
        <v>20</v>
      </c>
      <c r="B28" s="55">
        <v>18013</v>
      </c>
      <c r="C28" s="58">
        <f>'BOCES Budget'!K27</f>
        <v>66843593</v>
      </c>
      <c r="D28" s="57">
        <f t="shared" si="1"/>
        <v>3710.852884028202</v>
      </c>
      <c r="E28" s="57">
        <f>'BOCES Budget'!J27</f>
        <v>57967427</v>
      </c>
      <c r="F28" s="57">
        <f t="shared" si="2"/>
        <v>3218.088436129462</v>
      </c>
      <c r="G28" s="64">
        <f t="shared" si="3"/>
        <v>0.86720992092690175</v>
      </c>
      <c r="I28" s="57">
        <f>'[1]Admin &amp; Capital Combined'!C26</f>
        <v>8876166</v>
      </c>
      <c r="J28" s="57">
        <f t="shared" si="4"/>
        <v>492.76444789873977</v>
      </c>
      <c r="K28" s="64">
        <f t="shared" si="5"/>
        <v>0.13279007907309831</v>
      </c>
      <c r="M28" s="57">
        <f>'BOCES Budget'!B27</f>
        <v>8037438</v>
      </c>
      <c r="N28" s="57">
        <f t="shared" si="0"/>
        <v>446.20207627824351</v>
      </c>
      <c r="O28" s="64">
        <f t="shared" si="6"/>
        <v>0.12024245913890357</v>
      </c>
      <c r="P28" s="57">
        <f>'BOCES Budget'!C27</f>
        <v>838728</v>
      </c>
      <c r="Q28" s="57">
        <f t="shared" si="7"/>
        <v>46.562371620496307</v>
      </c>
      <c r="R28" s="64">
        <f t="shared" si="8"/>
        <v>1.254761993419474E-2</v>
      </c>
      <c r="S28" s="57">
        <f>'BOCES Budget'!D27</f>
        <v>9094029</v>
      </c>
      <c r="T28" s="57">
        <f t="shared" si="9"/>
        <v>504.85921279076223</v>
      </c>
      <c r="U28" s="64">
        <f t="shared" si="10"/>
        <v>0.13604937424593558</v>
      </c>
      <c r="V28" s="57">
        <f>'BOCES Budget'!E27</f>
        <v>14094781</v>
      </c>
      <c r="W28" s="57">
        <f t="shared" si="11"/>
        <v>782.47826569699657</v>
      </c>
      <c r="X28" s="64">
        <f t="shared" si="12"/>
        <v>0.21086210910296219</v>
      </c>
      <c r="Y28" s="57">
        <f>'BOCES Budget'!F27</f>
        <v>8029121</v>
      </c>
      <c r="Z28" s="57">
        <f t="shared" si="13"/>
        <v>445.74035418864156</v>
      </c>
      <c r="AA28" s="64">
        <f t="shared" si="14"/>
        <v>0.12011803434923075</v>
      </c>
      <c r="AB28" s="57">
        <f>'BOCES Budget'!G27</f>
        <v>7656040</v>
      </c>
      <c r="AC28" s="57">
        <f t="shared" si="15"/>
        <v>425.02859046244379</v>
      </c>
      <c r="AD28" s="64">
        <f t="shared" si="16"/>
        <v>0.11453663180553444</v>
      </c>
      <c r="AE28" s="57">
        <f>'BOCES Budget'!H27</f>
        <v>10049545</v>
      </c>
      <c r="AF28" s="57">
        <f t="shared" si="17"/>
        <v>557.90512407705546</v>
      </c>
      <c r="AG28" s="64">
        <f t="shared" si="18"/>
        <v>0.15034417733947963</v>
      </c>
      <c r="AH28" s="57">
        <f>'BOCES Budget'!I27</f>
        <v>9043911</v>
      </c>
      <c r="AI28" s="57">
        <f t="shared" si="19"/>
        <v>502.07688891356241</v>
      </c>
      <c r="AJ28" s="64">
        <f t="shared" si="20"/>
        <v>0.13529959408375908</v>
      </c>
    </row>
    <row r="29" spans="1:36" x14ac:dyDescent="0.25">
      <c r="A29" s="46" t="s">
        <v>21</v>
      </c>
      <c r="B29" s="55">
        <v>7502</v>
      </c>
      <c r="C29" s="58">
        <f>'BOCES Budget'!K28</f>
        <v>30264288</v>
      </c>
      <c r="D29" s="57">
        <f t="shared" si="1"/>
        <v>4034.1626233004531</v>
      </c>
      <c r="E29" s="57">
        <f>'BOCES Budget'!J28</f>
        <v>26169924</v>
      </c>
      <c r="F29" s="57">
        <f t="shared" si="2"/>
        <v>3488.3929618768329</v>
      </c>
      <c r="G29" s="64">
        <f t="shared" si="3"/>
        <v>0.86471302414251405</v>
      </c>
      <c r="I29" s="57">
        <f>'[1]Admin &amp; Capital Combined'!C27</f>
        <v>4094364</v>
      </c>
      <c r="J29" s="57">
        <f t="shared" si="4"/>
        <v>545.76966142362039</v>
      </c>
      <c r="K29" s="64">
        <f t="shared" si="5"/>
        <v>0.13528697585748589</v>
      </c>
      <c r="M29" s="57">
        <f>'BOCES Budget'!B28</f>
        <v>3439623</v>
      </c>
      <c r="N29" s="57">
        <f t="shared" si="0"/>
        <v>458.49413489736071</v>
      </c>
      <c r="O29" s="64">
        <f t="shared" si="6"/>
        <v>0.11365286373166948</v>
      </c>
      <c r="P29" s="57">
        <f>'BOCES Budget'!C28</f>
        <v>654741</v>
      </c>
      <c r="Q29" s="57">
        <f t="shared" si="7"/>
        <v>87.275526526259668</v>
      </c>
      <c r="R29" s="64">
        <f t="shared" si="8"/>
        <v>2.1634112125816406E-2</v>
      </c>
      <c r="S29" s="57">
        <f>'BOCES Budget'!D28</f>
        <v>5104741</v>
      </c>
      <c r="T29" s="57">
        <f t="shared" si="9"/>
        <v>680.450679818715</v>
      </c>
      <c r="U29" s="64">
        <f t="shared" si="10"/>
        <v>0.16867209960465615</v>
      </c>
      <c r="V29" s="57">
        <f>'BOCES Budget'!E28</f>
        <v>6643665</v>
      </c>
      <c r="W29" s="57">
        <f t="shared" si="11"/>
        <v>885.58584377499335</v>
      </c>
      <c r="X29" s="64">
        <f t="shared" si="12"/>
        <v>0.21952160249069794</v>
      </c>
      <c r="Y29" s="57">
        <f>'BOCES Budget'!F28</f>
        <v>3005084</v>
      </c>
      <c r="Z29" s="57">
        <f t="shared" si="13"/>
        <v>400.57104772060785</v>
      </c>
      <c r="AA29" s="64">
        <f t="shared" si="14"/>
        <v>9.9294719902216097E-2</v>
      </c>
      <c r="AB29" s="57">
        <f>'BOCES Budget'!G28</f>
        <v>1875757</v>
      </c>
      <c r="AC29" s="57">
        <f t="shared" si="15"/>
        <v>250.03425753132498</v>
      </c>
      <c r="AD29" s="64">
        <f t="shared" si="16"/>
        <v>6.1979221186369886E-2</v>
      </c>
      <c r="AE29" s="57">
        <f>'BOCES Budget'!H28</f>
        <v>2903283</v>
      </c>
      <c r="AF29" s="57">
        <f t="shared" si="17"/>
        <v>387.00119968008534</v>
      </c>
      <c r="AG29" s="64">
        <f t="shared" si="18"/>
        <v>9.5930986382365913E-2</v>
      </c>
      <c r="AH29" s="57">
        <f>'BOCES Budget'!I28</f>
        <v>6637394</v>
      </c>
      <c r="AI29" s="57">
        <f t="shared" si="19"/>
        <v>884.74993335110639</v>
      </c>
      <c r="AJ29" s="64">
        <f t="shared" si="20"/>
        <v>0.2193143945762081</v>
      </c>
    </row>
    <row r="30" spans="1:36" x14ac:dyDescent="0.25">
      <c r="A30" s="47" t="s">
        <v>22</v>
      </c>
      <c r="B30" s="55">
        <v>49461</v>
      </c>
      <c r="C30" s="58">
        <f>'BOCES Budget'!K29</f>
        <v>92276000</v>
      </c>
      <c r="D30" s="57">
        <f t="shared" si="1"/>
        <v>1865.6315076524938</v>
      </c>
      <c r="E30" s="57">
        <f>'BOCES Budget'!J29</f>
        <v>81403012</v>
      </c>
      <c r="F30" s="57">
        <f t="shared" si="2"/>
        <v>1645.8019854026404</v>
      </c>
      <c r="G30" s="64">
        <f t="shared" si="3"/>
        <v>0.88216884130218043</v>
      </c>
      <c r="I30" s="57">
        <f>'[1]Admin &amp; Capital Combined'!C28</f>
        <v>10872988</v>
      </c>
      <c r="J30" s="57">
        <f t="shared" si="4"/>
        <v>219.82952224985343</v>
      </c>
      <c r="K30" s="64">
        <f t="shared" si="5"/>
        <v>0.11783115869781959</v>
      </c>
      <c r="M30" s="57">
        <f>'BOCES Budget'!B29</f>
        <v>9866988</v>
      </c>
      <c r="N30" s="57">
        <f t="shared" si="0"/>
        <v>199.49026505731788</v>
      </c>
      <c r="O30" s="64">
        <f t="shared" si="6"/>
        <v>0.10692908231826261</v>
      </c>
      <c r="P30" s="57">
        <f>'BOCES Budget'!C29</f>
        <v>1006000</v>
      </c>
      <c r="Q30" s="57">
        <f t="shared" si="7"/>
        <v>20.339257192535534</v>
      </c>
      <c r="R30" s="64">
        <f t="shared" si="8"/>
        <v>1.0902076379556981E-2</v>
      </c>
      <c r="S30" s="57">
        <f>'BOCES Budget'!D29</f>
        <v>13516198</v>
      </c>
      <c r="T30" s="57">
        <f t="shared" si="9"/>
        <v>273.26980853601827</v>
      </c>
      <c r="U30" s="64">
        <f t="shared" si="10"/>
        <v>0.14647576834713252</v>
      </c>
      <c r="V30" s="57">
        <f>'BOCES Budget'!E29</f>
        <v>32555094</v>
      </c>
      <c r="W30" s="57">
        <f t="shared" si="11"/>
        <v>658.19724631527868</v>
      </c>
      <c r="X30" s="64">
        <f t="shared" si="12"/>
        <v>0.3528013134509515</v>
      </c>
      <c r="Y30" s="57">
        <f>'BOCES Budget'!F29</f>
        <v>11506582</v>
      </c>
      <c r="Z30" s="57">
        <f t="shared" si="13"/>
        <v>232.63949374254463</v>
      </c>
      <c r="AA30" s="64">
        <f t="shared" si="14"/>
        <v>0.12469745112488621</v>
      </c>
      <c r="AB30" s="57">
        <f>'BOCES Budget'!G29</f>
        <v>5851487</v>
      </c>
      <c r="AC30" s="57">
        <f t="shared" si="15"/>
        <v>118.30506863993854</v>
      </c>
      <c r="AD30" s="64">
        <f t="shared" si="16"/>
        <v>6.3412880922450038E-2</v>
      </c>
      <c r="AE30" s="57">
        <f>'BOCES Budget'!H29</f>
        <v>10274720</v>
      </c>
      <c r="AF30" s="57">
        <f t="shared" si="17"/>
        <v>207.73377004104245</v>
      </c>
      <c r="AG30" s="64">
        <f t="shared" si="18"/>
        <v>0.11134769604230786</v>
      </c>
      <c r="AH30" s="57">
        <f>'BOCES Budget'!I29</f>
        <v>7698931</v>
      </c>
      <c r="AI30" s="57">
        <f t="shared" si="19"/>
        <v>155.65659812781789</v>
      </c>
      <c r="AJ30" s="64">
        <f t="shared" si="20"/>
        <v>8.3433731414452289E-2</v>
      </c>
    </row>
    <row r="31" spans="1:36" x14ac:dyDescent="0.25">
      <c r="A31" s="47" t="s">
        <v>23</v>
      </c>
      <c r="B31" s="55">
        <v>28239</v>
      </c>
      <c r="C31" s="58">
        <f>'BOCES Budget'!K30</f>
        <v>76511345</v>
      </c>
      <c r="D31" s="57">
        <f t="shared" si="1"/>
        <v>2709.4211905520733</v>
      </c>
      <c r="E31" s="57">
        <f>'BOCES Budget'!J30</f>
        <v>67595131</v>
      </c>
      <c r="F31" s="57">
        <f t="shared" si="2"/>
        <v>2393.680052409788</v>
      </c>
      <c r="G31" s="64">
        <f t="shared" si="3"/>
        <v>0.88346546515421998</v>
      </c>
      <c r="I31" s="57">
        <f>'[1]Admin &amp; Capital Combined'!C29</f>
        <v>8916214</v>
      </c>
      <c r="J31" s="57">
        <f t="shared" si="4"/>
        <v>315.74113814228548</v>
      </c>
      <c r="K31" s="64">
        <f t="shared" si="5"/>
        <v>0.11653453484578007</v>
      </c>
      <c r="M31" s="57">
        <f>'BOCES Budget'!B30</f>
        <v>6710997</v>
      </c>
      <c r="N31" s="57">
        <f t="shared" si="0"/>
        <v>237.64995219377457</v>
      </c>
      <c r="O31" s="64">
        <f t="shared" si="6"/>
        <v>8.7712443167741988E-2</v>
      </c>
      <c r="P31" s="57">
        <f>'BOCES Budget'!C30</f>
        <v>2205217</v>
      </c>
      <c r="Q31" s="57">
        <f t="shared" si="7"/>
        <v>78.091185948510926</v>
      </c>
      <c r="R31" s="64">
        <f t="shared" si="8"/>
        <v>2.8822091678038075E-2</v>
      </c>
      <c r="S31" s="57">
        <f>'BOCES Budget'!D30</f>
        <v>11273422</v>
      </c>
      <c r="T31" s="57">
        <f t="shared" si="9"/>
        <v>399.21463224618435</v>
      </c>
      <c r="U31" s="64">
        <f t="shared" si="10"/>
        <v>0.14734314237973467</v>
      </c>
      <c r="V31" s="57">
        <f>'BOCES Budget'!E30</f>
        <v>26079665</v>
      </c>
      <c r="W31" s="57">
        <f t="shared" si="11"/>
        <v>923.53358829986894</v>
      </c>
      <c r="X31" s="64">
        <f t="shared" si="12"/>
        <v>0.34086010381859055</v>
      </c>
      <c r="Y31" s="57">
        <f>'BOCES Budget'!F30</f>
        <v>1781884</v>
      </c>
      <c r="Z31" s="57">
        <f t="shared" si="13"/>
        <v>63.100109777258403</v>
      </c>
      <c r="AA31" s="64">
        <f t="shared" si="14"/>
        <v>2.3289147511391939E-2</v>
      </c>
      <c r="AB31" s="57">
        <f>'BOCES Budget'!G30</f>
        <v>5217716</v>
      </c>
      <c r="AC31" s="57">
        <f t="shared" si="15"/>
        <v>184.76985728956407</v>
      </c>
      <c r="AD31" s="64">
        <f t="shared" si="16"/>
        <v>6.8195324497301674E-2</v>
      </c>
      <c r="AE31" s="57">
        <f>'BOCES Budget'!H30</f>
        <v>8732226</v>
      </c>
      <c r="AF31" s="57">
        <f t="shared" si="17"/>
        <v>309.22575162009986</v>
      </c>
      <c r="AG31" s="64">
        <f t="shared" si="18"/>
        <v>0.11412981957120215</v>
      </c>
      <c r="AH31" s="57">
        <f>'BOCES Budget'!I30</f>
        <v>14510218</v>
      </c>
      <c r="AI31" s="57">
        <f t="shared" si="19"/>
        <v>513.8361131768122</v>
      </c>
      <c r="AJ31" s="64">
        <f t="shared" si="20"/>
        <v>0.18964792737599895</v>
      </c>
    </row>
    <row r="32" spans="1:36" x14ac:dyDescent="0.25">
      <c r="A32" s="47" t="s">
        <v>24</v>
      </c>
      <c r="B32" s="55">
        <v>41483</v>
      </c>
      <c r="C32" s="58">
        <f>'BOCES Budget'!K31</f>
        <v>127263364</v>
      </c>
      <c r="D32" s="57">
        <f t="shared" si="1"/>
        <v>3067.843791432635</v>
      </c>
      <c r="E32" s="57">
        <f>'BOCES Budget'!J31</f>
        <v>119689237</v>
      </c>
      <c r="F32" s="57">
        <f t="shared" si="2"/>
        <v>2885.2599136995877</v>
      </c>
      <c r="G32" s="64">
        <f t="shared" si="3"/>
        <v>0.94048462368164332</v>
      </c>
      <c r="I32" s="57">
        <f>'[1]Admin &amp; Capital Combined'!C30</f>
        <v>7574127</v>
      </c>
      <c r="J32" s="57">
        <f t="shared" si="4"/>
        <v>182.58387773304727</v>
      </c>
      <c r="K32" s="64">
        <f t="shared" si="5"/>
        <v>5.9515376318356634E-2</v>
      </c>
      <c r="M32" s="57">
        <f>'BOCES Budget'!B31</f>
        <v>5992930</v>
      </c>
      <c r="N32" s="57">
        <f t="shared" si="0"/>
        <v>144.4671311139503</v>
      </c>
      <c r="O32" s="64">
        <f t="shared" si="6"/>
        <v>4.7090771543647075E-2</v>
      </c>
      <c r="P32" s="57">
        <f>'BOCES Budget'!C31</f>
        <v>1581197</v>
      </c>
      <c r="Q32" s="57">
        <f t="shared" si="7"/>
        <v>38.116746619096979</v>
      </c>
      <c r="R32" s="64">
        <f t="shared" si="8"/>
        <v>1.2424604774709554E-2</v>
      </c>
      <c r="S32" s="57">
        <f>'BOCES Budget'!D31</f>
        <v>7805057</v>
      </c>
      <c r="T32" s="57">
        <f t="shared" si="9"/>
        <v>188.15073644625508</v>
      </c>
      <c r="U32" s="64">
        <f t="shared" si="10"/>
        <v>6.1329959814672194E-2</v>
      </c>
      <c r="V32" s="57">
        <f>'BOCES Budget'!E31</f>
        <v>74197509</v>
      </c>
      <c r="W32" s="57">
        <f t="shared" si="11"/>
        <v>1788.6244726755538</v>
      </c>
      <c r="X32" s="64">
        <f t="shared" si="12"/>
        <v>0.58302332004990842</v>
      </c>
      <c r="Y32" s="57">
        <f>'BOCES Budget'!F31</f>
        <v>3883484</v>
      </c>
      <c r="Z32" s="57">
        <f t="shared" si="13"/>
        <v>93.616276547019254</v>
      </c>
      <c r="AA32" s="64">
        <f t="shared" si="14"/>
        <v>3.0515333540923843E-2</v>
      </c>
      <c r="AB32" s="57">
        <f>'BOCES Budget'!G31</f>
        <v>5173920</v>
      </c>
      <c r="AC32" s="57">
        <f t="shared" si="15"/>
        <v>124.72386278716583</v>
      </c>
      <c r="AD32" s="64">
        <f t="shared" si="16"/>
        <v>4.0655219517849617E-2</v>
      </c>
      <c r="AE32" s="57">
        <f>'BOCES Budget'!H31</f>
        <v>14800559</v>
      </c>
      <c r="AF32" s="57">
        <f t="shared" si="17"/>
        <v>356.78612925776827</v>
      </c>
      <c r="AG32" s="64">
        <f t="shared" si="18"/>
        <v>0.11629866235501994</v>
      </c>
      <c r="AH32" s="57">
        <f>'BOCES Budget'!I31</f>
        <v>13828708</v>
      </c>
      <c r="AI32" s="57">
        <f t="shared" si="19"/>
        <v>333.35843598582551</v>
      </c>
      <c r="AJ32" s="64">
        <f t="shared" si="20"/>
        <v>0.1086621284032693</v>
      </c>
    </row>
    <row r="33" spans="1:36" x14ac:dyDescent="0.25">
      <c r="A33" s="47" t="s">
        <v>25</v>
      </c>
      <c r="B33" s="55">
        <v>14415</v>
      </c>
      <c r="C33" s="58">
        <f>'BOCES Budget'!K32</f>
        <v>70872509.090000004</v>
      </c>
      <c r="D33" s="57">
        <f t="shared" si="1"/>
        <v>4916.580582032605</v>
      </c>
      <c r="E33" s="57">
        <f>'BOCES Budget'!J32</f>
        <v>57918460.090000004</v>
      </c>
      <c r="F33" s="57">
        <f t="shared" si="2"/>
        <v>4017.9299403399241</v>
      </c>
      <c r="G33" s="64">
        <f t="shared" si="3"/>
        <v>0.81722039805942481</v>
      </c>
      <c r="I33" s="57">
        <f>'[1]Admin &amp; Capital Combined'!C31</f>
        <v>12954049</v>
      </c>
      <c r="J33" s="57">
        <f t="shared" si="4"/>
        <v>898.65064169268123</v>
      </c>
      <c r="K33" s="64">
        <f t="shared" si="5"/>
        <v>0.18277960194057521</v>
      </c>
      <c r="M33" s="57">
        <f>'BOCES Budget'!B32</f>
        <v>8587547</v>
      </c>
      <c r="N33" s="57">
        <f t="shared" si="0"/>
        <v>595.73687131460281</v>
      </c>
      <c r="O33" s="64">
        <f t="shared" si="6"/>
        <v>0.12116894279973628</v>
      </c>
      <c r="P33" s="57">
        <f>'BOCES Budget'!C32</f>
        <v>4366502</v>
      </c>
      <c r="Q33" s="57">
        <f t="shared" si="7"/>
        <v>302.91377037807837</v>
      </c>
      <c r="R33" s="64">
        <f t="shared" si="8"/>
        <v>6.1610659140838943E-2</v>
      </c>
      <c r="S33" s="57">
        <f>'BOCES Budget'!D32</f>
        <v>10936992</v>
      </c>
      <c r="T33" s="57">
        <f t="shared" si="9"/>
        <v>758.72299687825182</v>
      </c>
      <c r="U33" s="64">
        <f t="shared" si="10"/>
        <v>0.15431924367332991</v>
      </c>
      <c r="V33" s="57">
        <f>'BOCES Budget'!E32</f>
        <v>23146965</v>
      </c>
      <c r="W33" s="57">
        <f t="shared" si="11"/>
        <v>1605.7554630593131</v>
      </c>
      <c r="X33" s="64">
        <f t="shared" si="12"/>
        <v>0.32660004982476343</v>
      </c>
      <c r="Y33" s="57">
        <f>'BOCES Budget'!F32</f>
        <v>3677954.1</v>
      </c>
      <c r="Z33" s="57">
        <f t="shared" si="13"/>
        <v>255.14770031217483</v>
      </c>
      <c r="AA33" s="64">
        <f t="shared" si="14"/>
        <v>5.1895356143373136E-2</v>
      </c>
      <c r="AB33" s="57">
        <f>'BOCES Budget'!G32</f>
        <v>1206950</v>
      </c>
      <c r="AC33" s="57">
        <f t="shared" si="15"/>
        <v>83.728754769337499</v>
      </c>
      <c r="AD33" s="64">
        <f t="shared" si="16"/>
        <v>1.7029875412867226E-2</v>
      </c>
      <c r="AE33" s="57">
        <f>'BOCES Budget'!H32</f>
        <v>8552295.1300000008</v>
      </c>
      <c r="AF33" s="57">
        <f t="shared" si="17"/>
        <v>593.29137218175515</v>
      </c>
      <c r="AG33" s="64">
        <f t="shared" si="18"/>
        <v>0.12067154443677959</v>
      </c>
      <c r="AH33" s="57">
        <f>'BOCES Budget'!I32</f>
        <v>10397303.859999999</v>
      </c>
      <c r="AI33" s="57">
        <f t="shared" si="19"/>
        <v>721.28365313909114</v>
      </c>
      <c r="AJ33" s="64">
        <f t="shared" si="20"/>
        <v>0.14670432856831145</v>
      </c>
    </row>
    <row r="34" spans="1:36" x14ac:dyDescent="0.25">
      <c r="A34" s="47" t="s">
        <v>26</v>
      </c>
      <c r="B34" s="55">
        <v>27550</v>
      </c>
      <c r="C34" s="58">
        <f>'BOCES Budget'!K33</f>
        <v>109087037</v>
      </c>
      <c r="D34" s="57">
        <f t="shared" si="1"/>
        <v>3959.6020689655174</v>
      </c>
      <c r="E34" s="57">
        <f>'BOCES Budget'!J33</f>
        <v>96893541</v>
      </c>
      <c r="F34" s="57">
        <f t="shared" si="2"/>
        <v>3517.0069328493646</v>
      </c>
      <c r="G34" s="64">
        <f t="shared" si="3"/>
        <v>0.88822231921103512</v>
      </c>
      <c r="I34" s="57">
        <f>'[1]Admin &amp; Capital Combined'!C32</f>
        <v>12193496</v>
      </c>
      <c r="J34" s="57">
        <f t="shared" si="4"/>
        <v>442.59513611615245</v>
      </c>
      <c r="K34" s="64">
        <f t="shared" si="5"/>
        <v>0.11177768078896487</v>
      </c>
      <c r="M34" s="57">
        <f>'BOCES Budget'!B33</f>
        <v>8655512</v>
      </c>
      <c r="N34" s="57">
        <f t="shared" si="0"/>
        <v>314.17466424682397</v>
      </c>
      <c r="O34" s="64">
        <f t="shared" si="6"/>
        <v>7.9345009618328896E-2</v>
      </c>
      <c r="P34" s="57">
        <f>'BOCES Budget'!C33</f>
        <v>3537984</v>
      </c>
      <c r="Q34" s="57">
        <f t="shared" si="7"/>
        <v>128.42047186932848</v>
      </c>
      <c r="R34" s="64">
        <f t="shared" si="8"/>
        <v>3.2432671170635974E-2</v>
      </c>
      <c r="S34" s="57">
        <f>'BOCES Budget'!D33</f>
        <v>18398110</v>
      </c>
      <c r="T34" s="57">
        <f t="shared" si="9"/>
        <v>667.80798548094378</v>
      </c>
      <c r="U34" s="64">
        <f t="shared" si="10"/>
        <v>0.16865532794698604</v>
      </c>
      <c r="V34" s="57">
        <f>'BOCES Budget'!E33</f>
        <v>24026299</v>
      </c>
      <c r="W34" s="57">
        <f t="shared" si="11"/>
        <v>872.0979673321234</v>
      </c>
      <c r="X34" s="64">
        <f t="shared" si="12"/>
        <v>0.22024889171753745</v>
      </c>
      <c r="Y34" s="57">
        <f>'BOCES Budget'!F33</f>
        <v>6079360</v>
      </c>
      <c r="Z34" s="57">
        <f t="shared" si="13"/>
        <v>220.66642468239564</v>
      </c>
      <c r="AA34" s="64">
        <f t="shared" si="14"/>
        <v>5.5729444736866397E-2</v>
      </c>
      <c r="AB34" s="57">
        <f>'BOCES Budget'!G33</f>
        <v>6578410</v>
      </c>
      <c r="AC34" s="57">
        <f t="shared" si="15"/>
        <v>238.78076225045373</v>
      </c>
      <c r="AD34" s="64">
        <f t="shared" si="16"/>
        <v>6.030423211513207E-2</v>
      </c>
      <c r="AE34" s="57">
        <f>'BOCES Budget'!H33</f>
        <v>15466460</v>
      </c>
      <c r="AF34" s="57">
        <f t="shared" si="17"/>
        <v>561.39600725952812</v>
      </c>
      <c r="AG34" s="64">
        <f t="shared" si="18"/>
        <v>0.14178091572878637</v>
      </c>
      <c r="AH34" s="57">
        <f>'BOCES Budget'!I33</f>
        <v>26344902</v>
      </c>
      <c r="AI34" s="57">
        <f t="shared" si="19"/>
        <v>956.25778584392015</v>
      </c>
      <c r="AJ34" s="64">
        <f t="shared" si="20"/>
        <v>0.24150350696572684</v>
      </c>
    </row>
    <row r="35" spans="1:36" x14ac:dyDescent="0.25">
      <c r="A35" s="47" t="s">
        <v>27</v>
      </c>
      <c r="B35" s="55">
        <v>9157</v>
      </c>
      <c r="C35" s="58">
        <f>'BOCES Budget'!K34</f>
        <v>34469960</v>
      </c>
      <c r="D35" s="57">
        <f t="shared" si="1"/>
        <v>3764.3289286884351</v>
      </c>
      <c r="E35" s="57">
        <f>'BOCES Budget'!J34</f>
        <v>29960171</v>
      </c>
      <c r="F35" s="57">
        <f t="shared" si="2"/>
        <v>3271.8325870918425</v>
      </c>
      <c r="G35" s="64">
        <f t="shared" si="3"/>
        <v>0.8691675592312843</v>
      </c>
      <c r="I35" s="57">
        <f>'[1]Admin &amp; Capital Combined'!C33</f>
        <v>4509789</v>
      </c>
      <c r="J35" s="57">
        <f t="shared" si="4"/>
        <v>492.49634159659274</v>
      </c>
      <c r="K35" s="64">
        <f t="shared" si="5"/>
        <v>0.13083244076871572</v>
      </c>
      <c r="M35" s="57">
        <f>'BOCES Budget'!B34</f>
        <v>3187717</v>
      </c>
      <c r="N35" s="57">
        <f t="shared" si="0"/>
        <v>348.11805176367807</v>
      </c>
      <c r="O35" s="64">
        <f t="shared" si="6"/>
        <v>9.2478117177971775E-2</v>
      </c>
      <c r="P35" s="57">
        <f>'BOCES Budget'!C34</f>
        <v>1322072</v>
      </c>
      <c r="Q35" s="57">
        <f t="shared" si="7"/>
        <v>144.3782898329147</v>
      </c>
      <c r="R35" s="64">
        <f t="shared" si="8"/>
        <v>3.8354323590743943E-2</v>
      </c>
      <c r="S35" s="57">
        <f>'BOCES Budget'!D34</f>
        <v>6349600</v>
      </c>
      <c r="T35" s="57">
        <f t="shared" si="9"/>
        <v>693.41487386698702</v>
      </c>
      <c r="U35" s="64">
        <f t="shared" si="10"/>
        <v>0.18420677018482179</v>
      </c>
      <c r="V35" s="57">
        <f>'BOCES Budget'!E34</f>
        <v>17455474</v>
      </c>
      <c r="W35" s="57">
        <f t="shared" si="11"/>
        <v>1906.2437479523862</v>
      </c>
      <c r="X35" s="64">
        <f t="shared" si="12"/>
        <v>0.50639670019924599</v>
      </c>
      <c r="Y35" s="57">
        <f>'BOCES Budget'!F34</f>
        <v>653295</v>
      </c>
      <c r="Z35" s="57">
        <f t="shared" si="13"/>
        <v>71.343780714207711</v>
      </c>
      <c r="AA35" s="64">
        <f t="shared" si="14"/>
        <v>1.89525894430977E-2</v>
      </c>
      <c r="AB35" s="57">
        <f>'BOCES Budget'!G34</f>
        <v>2428871</v>
      </c>
      <c r="AC35" s="57">
        <f t="shared" si="15"/>
        <v>265.24746095882932</v>
      </c>
      <c r="AD35" s="64">
        <f t="shared" si="16"/>
        <v>7.0463412200072184E-2</v>
      </c>
      <c r="AE35" s="57">
        <f>'BOCES Budget'!H34</f>
        <v>1141708</v>
      </c>
      <c r="AF35" s="57">
        <f t="shared" si="17"/>
        <v>124.68144588839139</v>
      </c>
      <c r="AG35" s="64">
        <f t="shared" si="18"/>
        <v>3.3121825496751377E-2</v>
      </c>
      <c r="AH35" s="57">
        <f>'BOCES Budget'!I34</f>
        <v>1931223</v>
      </c>
      <c r="AI35" s="57">
        <f t="shared" si="19"/>
        <v>210.90127771104073</v>
      </c>
      <c r="AJ35" s="64">
        <f t="shared" si="20"/>
        <v>5.6026261707295279E-2</v>
      </c>
    </row>
    <row r="36" spans="1:36" x14ac:dyDescent="0.25">
      <c r="A36" s="47" t="s">
        <v>28</v>
      </c>
      <c r="B36" s="55">
        <v>11322</v>
      </c>
      <c r="C36" s="58">
        <f>'BOCES Budget'!K35</f>
        <v>50405417</v>
      </c>
      <c r="D36" s="57">
        <f t="shared" si="1"/>
        <v>4451.9887829005474</v>
      </c>
      <c r="E36" s="57">
        <f>'BOCES Budget'!J35</f>
        <v>45774641</v>
      </c>
      <c r="F36" s="57">
        <f t="shared" si="2"/>
        <v>4042.9818936583642</v>
      </c>
      <c r="G36" s="64">
        <f t="shared" si="3"/>
        <v>0.90812939807640114</v>
      </c>
      <c r="I36" s="57">
        <f>'[1]Admin &amp; Capital Combined'!C34</f>
        <v>4630776</v>
      </c>
      <c r="J36" s="57">
        <f t="shared" si="4"/>
        <v>409.00688924218338</v>
      </c>
      <c r="K36" s="64">
        <f t="shared" si="5"/>
        <v>9.1870601923598805E-2</v>
      </c>
      <c r="M36" s="57">
        <f>'BOCES Budget'!B35</f>
        <v>4327160</v>
      </c>
      <c r="N36" s="57">
        <f t="shared" si="0"/>
        <v>382.19042571983749</v>
      </c>
      <c r="O36" s="64">
        <f t="shared" si="6"/>
        <v>8.5847122344013149E-2</v>
      </c>
      <c r="P36" s="57">
        <f>'BOCES Budget'!C35</f>
        <v>303616</v>
      </c>
      <c r="Q36" s="57">
        <f t="shared" si="7"/>
        <v>26.816463522345874</v>
      </c>
      <c r="R36" s="64">
        <f t="shared" si="8"/>
        <v>6.0234795795856624E-3</v>
      </c>
      <c r="S36" s="57">
        <f>'BOCES Budget'!D35</f>
        <v>6630448</v>
      </c>
      <c r="T36" s="57">
        <f t="shared" si="9"/>
        <v>585.62515456633105</v>
      </c>
      <c r="U36" s="64">
        <f t="shared" si="10"/>
        <v>0.13154236974172837</v>
      </c>
      <c r="V36" s="57">
        <f>'BOCES Budget'!E35</f>
        <v>15800363</v>
      </c>
      <c r="W36" s="57">
        <f t="shared" si="11"/>
        <v>1395.5452216922806</v>
      </c>
      <c r="X36" s="64">
        <f t="shared" si="12"/>
        <v>0.31346557454330753</v>
      </c>
      <c r="Y36" s="57">
        <f>'BOCES Budget'!F35</f>
        <v>1863925</v>
      </c>
      <c r="Z36" s="57">
        <f t="shared" si="13"/>
        <v>164.62859918742271</v>
      </c>
      <c r="AA36" s="64">
        <f t="shared" si="14"/>
        <v>3.697866441616781E-2</v>
      </c>
      <c r="AB36" s="57">
        <f>'BOCES Budget'!G35</f>
        <v>5055861</v>
      </c>
      <c r="AC36" s="57">
        <f t="shared" si="15"/>
        <v>446.55193428722839</v>
      </c>
      <c r="AD36" s="64">
        <f t="shared" si="16"/>
        <v>0.10030392169952686</v>
      </c>
      <c r="AE36" s="57">
        <f>'BOCES Budget'!H35</f>
        <v>7228241</v>
      </c>
      <c r="AF36" s="57">
        <f t="shared" si="17"/>
        <v>638.42439498321846</v>
      </c>
      <c r="AG36" s="64">
        <f t="shared" si="18"/>
        <v>0.14340206728177649</v>
      </c>
      <c r="AH36" s="57">
        <f>'BOCES Budget'!I35</f>
        <v>9195803</v>
      </c>
      <c r="AI36" s="57">
        <f t="shared" si="19"/>
        <v>812.20658894188307</v>
      </c>
      <c r="AJ36" s="64">
        <f t="shared" si="20"/>
        <v>0.18243680039389418</v>
      </c>
    </row>
    <row r="37" spans="1:36" x14ac:dyDescent="0.25">
      <c r="A37" s="47" t="s">
        <v>29</v>
      </c>
      <c r="B37" s="55">
        <v>19119</v>
      </c>
      <c r="C37" s="58">
        <f>'BOCES Budget'!K36</f>
        <v>75847807</v>
      </c>
      <c r="D37" s="57">
        <f t="shared" si="1"/>
        <v>3967.1429991108321</v>
      </c>
      <c r="E37" s="57">
        <f>'BOCES Budget'!J36</f>
        <v>67812437</v>
      </c>
      <c r="F37" s="57">
        <f t="shared" si="2"/>
        <v>3546.8610806004499</v>
      </c>
      <c r="G37" s="64">
        <f t="shared" si="3"/>
        <v>0.89405929692865083</v>
      </c>
      <c r="I37" s="57">
        <f>'[1]Admin &amp; Capital Combined'!C35</f>
        <v>8035370</v>
      </c>
      <c r="J37" s="57">
        <f t="shared" si="4"/>
        <v>420.28191851038235</v>
      </c>
      <c r="K37" s="64">
        <f t="shared" si="5"/>
        <v>0.10594070307134919</v>
      </c>
      <c r="M37" s="57">
        <f>'BOCES Budget'!B36</f>
        <v>6824731</v>
      </c>
      <c r="N37" s="57">
        <f t="shared" si="0"/>
        <v>356.96066739892251</v>
      </c>
      <c r="O37" s="64">
        <f t="shared" si="6"/>
        <v>8.9979279163601919E-2</v>
      </c>
      <c r="P37" s="57">
        <f>'BOCES Budget'!C36</f>
        <v>1210639</v>
      </c>
      <c r="Q37" s="57">
        <f t="shared" si="7"/>
        <v>63.321251111459802</v>
      </c>
      <c r="R37" s="64">
        <f t="shared" si="8"/>
        <v>1.5961423907747262E-2</v>
      </c>
      <c r="S37" s="57">
        <f>'BOCES Budget'!D36</f>
        <v>10932843</v>
      </c>
      <c r="T37" s="57">
        <f t="shared" si="9"/>
        <v>571.83131962968775</v>
      </c>
      <c r="U37" s="64">
        <f t="shared" si="10"/>
        <v>0.14414184710706271</v>
      </c>
      <c r="V37" s="57">
        <f>'BOCES Budget'!E36</f>
        <v>24959121</v>
      </c>
      <c r="W37" s="57">
        <f t="shared" si="11"/>
        <v>1305.4616350227523</v>
      </c>
      <c r="X37" s="64">
        <f t="shared" si="12"/>
        <v>0.32906845942164153</v>
      </c>
      <c r="Y37" s="57">
        <f>'BOCES Budget'!F36</f>
        <v>1413408</v>
      </c>
      <c r="Z37" s="57">
        <f t="shared" si="13"/>
        <v>73.926879020869293</v>
      </c>
      <c r="AA37" s="64">
        <f t="shared" si="14"/>
        <v>1.8634790587946728E-2</v>
      </c>
      <c r="AB37" s="57">
        <f>'BOCES Budget'!G36</f>
        <v>3740081</v>
      </c>
      <c r="AC37" s="57">
        <f t="shared" si="15"/>
        <v>195.62116219467546</v>
      </c>
      <c r="AD37" s="64">
        <f t="shared" si="16"/>
        <v>4.9310338003576031E-2</v>
      </c>
      <c r="AE37" s="57">
        <f>'BOCES Budget'!H36</f>
        <v>10929761</v>
      </c>
      <c r="AF37" s="57">
        <f t="shared" si="17"/>
        <v>571.67011873005913</v>
      </c>
      <c r="AG37" s="64">
        <f t="shared" si="18"/>
        <v>0.14410121310428922</v>
      </c>
      <c r="AH37" s="57">
        <f>'BOCES Budget'!I36</f>
        <v>15837223</v>
      </c>
      <c r="AI37" s="57">
        <f t="shared" si="19"/>
        <v>828.34996600240595</v>
      </c>
      <c r="AJ37" s="64">
        <f t="shared" si="20"/>
        <v>0.20880264870413459</v>
      </c>
    </row>
    <row r="38" spans="1:36" x14ac:dyDescent="0.25">
      <c r="A38" s="47" t="s">
        <v>30</v>
      </c>
      <c r="B38" s="55">
        <v>36005</v>
      </c>
      <c r="C38" s="58">
        <f>'BOCES Budget'!K37</f>
        <v>77316680</v>
      </c>
      <c r="D38" s="57">
        <f t="shared" si="1"/>
        <v>2147.3873073184282</v>
      </c>
      <c r="E38" s="57">
        <f>'BOCES Budget'!J37</f>
        <v>68886044</v>
      </c>
      <c r="F38" s="57">
        <f t="shared" si="2"/>
        <v>1913.2354950701292</v>
      </c>
      <c r="G38" s="64">
        <f t="shared" si="3"/>
        <v>0.89095967390219033</v>
      </c>
      <c r="I38" s="57">
        <f>'[1]Admin &amp; Capital Combined'!C36</f>
        <v>8430636</v>
      </c>
      <c r="J38" s="57">
        <f t="shared" si="4"/>
        <v>234.15181224829885</v>
      </c>
      <c r="K38" s="64">
        <f t="shared" si="5"/>
        <v>0.10904032609780968</v>
      </c>
      <c r="M38" s="57">
        <f>'BOCES Budget'!B37</f>
        <v>6724328</v>
      </c>
      <c r="N38" s="57">
        <f t="shared" si="0"/>
        <v>186.76094986807388</v>
      </c>
      <c r="O38" s="64">
        <f t="shared" si="6"/>
        <v>8.6971246049364764E-2</v>
      </c>
      <c r="P38" s="57">
        <f>'BOCES Budget'!C37</f>
        <v>1706308</v>
      </c>
      <c r="Q38" s="57">
        <f t="shared" si="7"/>
        <v>47.390862380224966</v>
      </c>
      <c r="R38" s="64">
        <f t="shared" si="8"/>
        <v>2.2069080048444916E-2</v>
      </c>
      <c r="S38" s="57">
        <f>'BOCES Budget'!D37</f>
        <v>11584614</v>
      </c>
      <c r="T38" s="57">
        <f t="shared" si="9"/>
        <v>321.75014581308153</v>
      </c>
      <c r="U38" s="64">
        <f t="shared" si="10"/>
        <v>0.1498333089315268</v>
      </c>
      <c r="V38" s="57">
        <f>'BOCES Budget'!E37</f>
        <v>24843968</v>
      </c>
      <c r="W38" s="57">
        <f t="shared" si="11"/>
        <v>690.0143868907096</v>
      </c>
      <c r="X38" s="64">
        <f t="shared" si="12"/>
        <v>0.32132740309076901</v>
      </c>
      <c r="Y38" s="57">
        <f>'BOCES Budget'!F37</f>
        <v>1831706</v>
      </c>
      <c r="Z38" s="57">
        <f t="shared" si="13"/>
        <v>50.873656436606026</v>
      </c>
      <c r="AA38" s="64">
        <f t="shared" si="14"/>
        <v>2.3690955172932932E-2</v>
      </c>
      <c r="AB38" s="57">
        <f>'BOCES Budget'!G37</f>
        <v>3905792</v>
      </c>
      <c r="AC38" s="57">
        <f t="shared" si="15"/>
        <v>108.47915567282323</v>
      </c>
      <c r="AD38" s="64">
        <f t="shared" si="16"/>
        <v>5.0516809568129414E-2</v>
      </c>
      <c r="AE38" s="57">
        <f>'BOCES Budget'!H37</f>
        <v>18300809</v>
      </c>
      <c r="AF38" s="57">
        <f t="shared" si="17"/>
        <v>508.28521038744617</v>
      </c>
      <c r="AG38" s="64">
        <f t="shared" si="18"/>
        <v>0.23669936422515814</v>
      </c>
      <c r="AH38" s="57">
        <f>'BOCES Budget'!I37</f>
        <v>8419155</v>
      </c>
      <c r="AI38" s="57">
        <f t="shared" si="19"/>
        <v>233.83293986946256</v>
      </c>
      <c r="AJ38" s="64">
        <f t="shared" si="20"/>
        <v>0.10889183291367399</v>
      </c>
    </row>
    <row r="39" spans="1:36" x14ac:dyDescent="0.25">
      <c r="A39" s="47" t="s">
        <v>31</v>
      </c>
      <c r="B39" s="55">
        <v>74244</v>
      </c>
      <c r="C39" s="58">
        <f>'BOCES Budget'!K38</f>
        <v>186087502</v>
      </c>
      <c r="D39" s="57">
        <f t="shared" si="1"/>
        <v>2506.4315230860407</v>
      </c>
      <c r="E39" s="57">
        <f>'BOCES Budget'!J38</f>
        <v>170465584</v>
      </c>
      <c r="F39" s="57">
        <f t="shared" si="2"/>
        <v>2296.0183179785572</v>
      </c>
      <c r="G39" s="64">
        <f t="shared" si="3"/>
        <v>0.91605068673553369</v>
      </c>
      <c r="I39" s="57">
        <f>'[1]Admin &amp; Capital Combined'!C37</f>
        <v>15621918</v>
      </c>
      <c r="J39" s="57">
        <f t="shared" si="4"/>
        <v>210.41320510748344</v>
      </c>
      <c r="K39" s="64">
        <f t="shared" si="5"/>
        <v>8.3949313264466308E-2</v>
      </c>
      <c r="M39" s="57">
        <f>'BOCES Budget'!B38</f>
        <v>12280511</v>
      </c>
      <c r="N39" s="57">
        <f t="shared" si="0"/>
        <v>165.40745380098056</v>
      </c>
      <c r="O39" s="64">
        <f t="shared" si="6"/>
        <v>6.5993206787202718E-2</v>
      </c>
      <c r="P39" s="57">
        <f>'BOCES Budget'!C38</f>
        <v>3341407</v>
      </c>
      <c r="Q39" s="57">
        <f t="shared" si="7"/>
        <v>45.00575130650288</v>
      </c>
      <c r="R39" s="64">
        <f t="shared" si="8"/>
        <v>1.7956106477263582E-2</v>
      </c>
      <c r="S39" s="57">
        <f>'BOCES Budget'!D38</f>
        <v>11964932</v>
      </c>
      <c r="T39" s="57">
        <f t="shared" si="9"/>
        <v>161.15688809870159</v>
      </c>
      <c r="U39" s="64">
        <f t="shared" si="10"/>
        <v>6.4297343300357704E-2</v>
      </c>
      <c r="V39" s="57">
        <f>'BOCES Budget'!E38</f>
        <v>36526586</v>
      </c>
      <c r="W39" s="57">
        <f t="shared" si="11"/>
        <v>491.98030817305101</v>
      </c>
      <c r="X39" s="64">
        <f t="shared" si="12"/>
        <v>0.19628715312648992</v>
      </c>
      <c r="Y39" s="57">
        <f>'BOCES Budget'!F38</f>
        <v>2631495</v>
      </c>
      <c r="Z39" s="57">
        <f t="shared" si="13"/>
        <v>35.443874252464845</v>
      </c>
      <c r="AA39" s="64">
        <f t="shared" si="14"/>
        <v>1.4141169996467575E-2</v>
      </c>
      <c r="AB39" s="57">
        <f>'BOCES Budget'!G38</f>
        <v>4348008</v>
      </c>
      <c r="AC39" s="57">
        <f t="shared" si="15"/>
        <v>58.563762728301278</v>
      </c>
      <c r="AD39" s="64">
        <f t="shared" si="16"/>
        <v>2.3365395060222796E-2</v>
      </c>
      <c r="AE39" s="57">
        <f>'BOCES Budget'!H38</f>
        <v>77571042</v>
      </c>
      <c r="AF39" s="57">
        <f t="shared" si="17"/>
        <v>1044.8122676579926</v>
      </c>
      <c r="AG39" s="64">
        <f t="shared" si="18"/>
        <v>0.41685250845056754</v>
      </c>
      <c r="AH39" s="57">
        <f>'BOCES Budget'!I38</f>
        <v>37423521</v>
      </c>
      <c r="AI39" s="57">
        <f t="shared" si="19"/>
        <v>504.06121706804589</v>
      </c>
      <c r="AJ39" s="64">
        <f t="shared" si="20"/>
        <v>0.20110711680142818</v>
      </c>
    </row>
    <row r="40" spans="1:36" x14ac:dyDescent="0.25">
      <c r="A40" s="47" t="s">
        <v>32</v>
      </c>
      <c r="B40" s="55">
        <v>75235</v>
      </c>
      <c r="C40" s="58">
        <f>'BOCES Budget'!K39</f>
        <v>202627100.10000002</v>
      </c>
      <c r="D40" s="57">
        <f t="shared" si="1"/>
        <v>2693.2557998272082</v>
      </c>
      <c r="E40" s="57">
        <f>'BOCES Budget'!J39</f>
        <v>185628002.09999999</v>
      </c>
      <c r="F40" s="57">
        <f t="shared" si="2"/>
        <v>2467.3091260716419</v>
      </c>
      <c r="G40" s="64">
        <f t="shared" si="3"/>
        <v>0.9161064932005113</v>
      </c>
      <c r="I40" s="57">
        <f>'[1]Admin &amp; Capital Combined'!C38</f>
        <v>16999098</v>
      </c>
      <c r="J40" s="57">
        <f t="shared" si="4"/>
        <v>225.94667375556588</v>
      </c>
      <c r="K40" s="64">
        <f t="shared" si="5"/>
        <v>8.3893506799488551E-2</v>
      </c>
      <c r="M40" s="57">
        <f>'BOCES Budget'!B39</f>
        <v>13630098</v>
      </c>
      <c r="N40" s="57">
        <f t="shared" si="0"/>
        <v>181.16698345185085</v>
      </c>
      <c r="O40" s="64">
        <f t="shared" si="6"/>
        <v>6.7266905528793081E-2</v>
      </c>
      <c r="P40" s="57">
        <f>'BOCES Budget'!C39</f>
        <v>3369000</v>
      </c>
      <c r="Q40" s="57">
        <f t="shared" si="7"/>
        <v>44.779690303715029</v>
      </c>
      <c r="R40" s="64">
        <f t="shared" si="8"/>
        <v>1.6626601270695478E-2</v>
      </c>
      <c r="S40" s="57">
        <f>'BOCES Budget'!D39</f>
        <v>29667917.219999999</v>
      </c>
      <c r="T40" s="57">
        <f t="shared" si="9"/>
        <v>394.3366414567688</v>
      </c>
      <c r="U40" s="64">
        <f t="shared" si="10"/>
        <v>0.14641633426801431</v>
      </c>
      <c r="V40" s="57">
        <f>'BOCES Budget'!E39</f>
        <v>101680787.59999999</v>
      </c>
      <c r="W40" s="57">
        <f t="shared" si="11"/>
        <v>1351.5091061341129</v>
      </c>
      <c r="X40" s="64">
        <f t="shared" si="12"/>
        <v>0.50181238121563576</v>
      </c>
      <c r="Y40" s="57">
        <f>'BOCES Budget'!F39</f>
        <v>159439.01999999999</v>
      </c>
      <c r="Z40" s="57">
        <f t="shared" si="13"/>
        <v>2.1192133980195385</v>
      </c>
      <c r="AA40" s="64">
        <f t="shared" si="14"/>
        <v>7.8685930915121439E-4</v>
      </c>
      <c r="AB40" s="57">
        <f>'BOCES Budget'!G39</f>
        <v>11008341.77</v>
      </c>
      <c r="AC40" s="57">
        <f t="shared" si="15"/>
        <v>146.31942274207483</v>
      </c>
      <c r="AD40" s="64">
        <f t="shared" si="16"/>
        <v>5.4328082297813024E-2</v>
      </c>
      <c r="AE40" s="57">
        <f>'BOCES Budget'!H39</f>
        <v>33956713.93</v>
      </c>
      <c r="AF40" s="57">
        <f t="shared" si="17"/>
        <v>451.34198085997207</v>
      </c>
      <c r="AG40" s="64">
        <f t="shared" si="18"/>
        <v>0.16758229236485034</v>
      </c>
      <c r="AH40" s="57">
        <f>'BOCES Budget'!I39</f>
        <v>9154802.5600000005</v>
      </c>
      <c r="AI40" s="57">
        <f t="shared" si="19"/>
        <v>121.68276148069383</v>
      </c>
      <c r="AJ40" s="64">
        <f t="shared" si="20"/>
        <v>4.5180543745046667E-2</v>
      </c>
    </row>
    <row r="41" spans="1:36" x14ac:dyDescent="0.25">
      <c r="B41" s="56"/>
      <c r="C41" s="59"/>
      <c r="D41" s="59"/>
      <c r="E41" s="59"/>
      <c r="F41" s="59"/>
      <c r="I41" s="5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I3" sqref="I3:I39"/>
    </sheetView>
  </sheetViews>
  <sheetFormatPr defaultColWidth="106" defaultRowHeight="15" x14ac:dyDescent="0.25"/>
  <cols>
    <col min="1" max="1" width="68.5703125" style="30" bestFit="1" customWidth="1"/>
    <col min="2" max="2" width="16.7109375" style="10" bestFit="1" customWidth="1"/>
    <col min="3" max="4" width="14.85546875" style="13" bestFit="1" customWidth="1"/>
    <col min="5" max="6" width="19.85546875" style="10" bestFit="1" customWidth="1"/>
    <col min="7" max="7" width="21" style="10" bestFit="1" customWidth="1"/>
    <col min="8" max="8" width="23.85546875" style="10" bestFit="1" customWidth="1"/>
    <col min="9" max="9" width="14.85546875" style="13" bestFit="1" customWidth="1"/>
    <col min="10" max="10" width="17.140625" style="13" bestFit="1" customWidth="1"/>
    <col min="11" max="11" width="16.42578125" style="13" bestFit="1" customWidth="1"/>
    <col min="12" max="12" width="13.85546875" style="13" bestFit="1" customWidth="1"/>
    <col min="13" max="13" width="14.85546875" style="13" bestFit="1" customWidth="1"/>
    <col min="14" max="14" width="13.85546875" style="10" bestFit="1" customWidth="1"/>
    <col min="15" max="15" width="11.140625" style="13" bestFit="1" customWidth="1"/>
    <col min="16" max="16384" width="106" style="18"/>
  </cols>
  <sheetData>
    <row r="1" spans="1:17" s="20" customFormat="1" ht="23.25" x14ac:dyDescent="0.35">
      <c r="A1" s="65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19"/>
    </row>
    <row r="2" spans="1:17" s="12" customFormat="1" x14ac:dyDescent="0.25">
      <c r="A2" s="31" t="s">
        <v>1</v>
      </c>
      <c r="B2" s="26" t="s">
        <v>42</v>
      </c>
      <c r="C2" s="27" t="s">
        <v>38</v>
      </c>
      <c r="D2" s="27" t="s">
        <v>39</v>
      </c>
      <c r="E2" s="26" t="s">
        <v>43</v>
      </c>
      <c r="F2" s="26" t="s">
        <v>51</v>
      </c>
      <c r="G2" s="26" t="s">
        <v>44</v>
      </c>
      <c r="H2" s="26" t="s">
        <v>50</v>
      </c>
      <c r="I2" s="26" t="s">
        <v>40</v>
      </c>
      <c r="J2" s="26" t="s">
        <v>49</v>
      </c>
      <c r="K2" s="26" t="s">
        <v>45</v>
      </c>
      <c r="L2" s="26" t="s">
        <v>46</v>
      </c>
      <c r="M2" s="26" t="s">
        <v>47</v>
      </c>
      <c r="N2" s="28" t="s">
        <v>41</v>
      </c>
      <c r="O2" s="26" t="s">
        <v>40</v>
      </c>
      <c r="P2" s="11"/>
    </row>
    <row r="3" spans="1:17" x14ac:dyDescent="0.25">
      <c r="A3" s="32" t="s">
        <v>33</v>
      </c>
      <c r="B3" s="1">
        <v>14715141</v>
      </c>
      <c r="C3" s="7"/>
      <c r="D3" s="7">
        <v>14024409</v>
      </c>
      <c r="E3" s="1">
        <v>33061283</v>
      </c>
      <c r="F3" s="1">
        <v>3545258</v>
      </c>
      <c r="G3" s="1">
        <v>7198760</v>
      </c>
      <c r="H3" s="1">
        <v>13246648</v>
      </c>
      <c r="I3" s="1">
        <v>59867289</v>
      </c>
      <c r="J3" s="1">
        <f>SUM(D3:I3)</f>
        <v>130943647</v>
      </c>
      <c r="K3" s="4">
        <f>SUM(B3:I3)</f>
        <v>145658788</v>
      </c>
      <c r="L3" s="1"/>
      <c r="M3" s="1"/>
      <c r="N3" s="1"/>
      <c r="O3" s="1"/>
    </row>
    <row r="4" spans="1:17" s="22" customFormat="1" x14ac:dyDescent="0.25">
      <c r="A4" s="32" t="s">
        <v>34</v>
      </c>
      <c r="B4" s="2">
        <v>3245861</v>
      </c>
      <c r="C4" s="3">
        <v>2073704</v>
      </c>
      <c r="D4" s="3">
        <v>11974084</v>
      </c>
      <c r="E4" s="2">
        <v>43834989</v>
      </c>
      <c r="F4" s="2">
        <v>1411195</v>
      </c>
      <c r="G4" s="2">
        <f>564536+9119778</f>
        <v>9684314</v>
      </c>
      <c r="H4" s="2">
        <f>7032789+2786288+3341473</f>
        <v>13160550</v>
      </c>
      <c r="I4" s="2">
        <v>45148701</v>
      </c>
      <c r="J4" s="1">
        <f t="shared" ref="J4:J39" si="0">SUM(D4:I4)</f>
        <v>125213833</v>
      </c>
      <c r="K4" s="4">
        <f t="shared" ref="K4:K39" si="1">SUM(B4:I4)</f>
        <v>130533398</v>
      </c>
      <c r="L4" s="2">
        <v>1250854</v>
      </c>
      <c r="M4" s="2"/>
      <c r="N4" s="2">
        <v>822850</v>
      </c>
      <c r="O4" s="2"/>
      <c r="P4" s="21"/>
      <c r="Q4" s="21"/>
    </row>
    <row r="5" spans="1:17" x14ac:dyDescent="0.25">
      <c r="A5" s="32" t="s">
        <v>35</v>
      </c>
      <c r="B5" s="7">
        <v>2492205</v>
      </c>
      <c r="C5" s="7">
        <v>3200455</v>
      </c>
      <c r="D5" s="7">
        <v>10365632</v>
      </c>
      <c r="E5" s="1">
        <v>20879161.760000002</v>
      </c>
      <c r="F5" s="7">
        <v>6211951.1200000001</v>
      </c>
      <c r="G5" s="7">
        <v>5377341.4299999997</v>
      </c>
      <c r="H5" s="7">
        <v>16398842.65</v>
      </c>
      <c r="I5" s="7">
        <v>15518810.439999999</v>
      </c>
      <c r="J5" s="1">
        <f t="shared" si="0"/>
        <v>74751739.400000006</v>
      </c>
      <c r="K5" s="4">
        <f t="shared" si="1"/>
        <v>80444399.400000006</v>
      </c>
      <c r="L5" s="7"/>
      <c r="M5" s="7"/>
      <c r="N5" s="7"/>
      <c r="O5" s="7"/>
      <c r="P5" s="23"/>
    </row>
    <row r="6" spans="1:17" x14ac:dyDescent="0.25">
      <c r="A6" s="32" t="s">
        <v>36</v>
      </c>
      <c r="B6" s="7">
        <v>2164676.0099999998</v>
      </c>
      <c r="C6" s="7">
        <v>550307</v>
      </c>
      <c r="D6" s="7">
        <v>6978028.8399999999</v>
      </c>
      <c r="E6" s="1">
        <v>14834114.140000001</v>
      </c>
      <c r="F6" s="7">
        <v>888161.56</v>
      </c>
      <c r="G6" s="7">
        <v>4278264.97</v>
      </c>
      <c r="H6" s="7">
        <v>8563758.0299999993</v>
      </c>
      <c r="I6" s="7">
        <v>7099753.21</v>
      </c>
      <c r="J6" s="1">
        <f t="shared" si="0"/>
        <v>42642080.75</v>
      </c>
      <c r="K6" s="4">
        <f t="shared" si="1"/>
        <v>45357063.759999998</v>
      </c>
      <c r="L6" s="7"/>
      <c r="M6" s="7"/>
      <c r="N6" s="7"/>
      <c r="O6" s="7"/>
    </row>
    <row r="7" spans="1:17" x14ac:dyDescent="0.25">
      <c r="A7" s="32" t="s">
        <v>37</v>
      </c>
      <c r="B7" s="7">
        <v>6342174</v>
      </c>
      <c r="C7" s="7">
        <v>474856</v>
      </c>
      <c r="D7" s="7">
        <v>8727349</v>
      </c>
      <c r="E7" s="1">
        <v>13015181</v>
      </c>
      <c r="F7" s="7">
        <v>1751744</v>
      </c>
      <c r="G7" s="7">
        <v>480824</v>
      </c>
      <c r="H7" s="7">
        <v>3205712</v>
      </c>
      <c r="I7" s="7">
        <v>6801769</v>
      </c>
      <c r="J7" s="1">
        <f t="shared" si="0"/>
        <v>33982579</v>
      </c>
      <c r="K7" s="4">
        <f t="shared" si="1"/>
        <v>40799609</v>
      </c>
      <c r="L7" s="7"/>
      <c r="M7" s="7"/>
      <c r="N7" s="7"/>
      <c r="O7" s="7"/>
    </row>
    <row r="8" spans="1:17" x14ac:dyDescent="0.25">
      <c r="A8" s="32" t="s">
        <v>2</v>
      </c>
      <c r="B8" s="5">
        <v>2609070</v>
      </c>
      <c r="C8" s="5">
        <v>4494400</v>
      </c>
      <c r="D8" s="5">
        <v>8660066</v>
      </c>
      <c r="E8" s="6">
        <v>12970134</v>
      </c>
      <c r="F8" s="5">
        <v>2734821</v>
      </c>
      <c r="G8" s="5">
        <v>2359757</v>
      </c>
      <c r="H8" s="5">
        <v>6983029</v>
      </c>
      <c r="I8" s="5">
        <v>14029885</v>
      </c>
      <c r="J8" s="1">
        <f t="shared" si="0"/>
        <v>47737692</v>
      </c>
      <c r="K8" s="4">
        <f t="shared" si="1"/>
        <v>54841162</v>
      </c>
      <c r="L8" s="5">
        <v>135650</v>
      </c>
      <c r="M8" s="5">
        <v>500000</v>
      </c>
      <c r="N8" s="5">
        <v>3665750</v>
      </c>
      <c r="O8" s="7">
        <v>193000</v>
      </c>
    </row>
    <row r="9" spans="1:17" x14ac:dyDescent="0.25">
      <c r="A9" s="33" t="s">
        <v>3</v>
      </c>
      <c r="B9" s="7">
        <v>7051000</v>
      </c>
      <c r="C9" s="7">
        <v>15435815</v>
      </c>
      <c r="D9" s="7">
        <v>7817705.54</v>
      </c>
      <c r="E9" s="1">
        <v>34016516.5</v>
      </c>
      <c r="F9" s="7">
        <v>3087243</v>
      </c>
      <c r="G9" s="7">
        <v>3029971</v>
      </c>
      <c r="H9" s="7">
        <f>8905477.62+1789229.43+2031251.05</f>
        <v>12725958.1</v>
      </c>
      <c r="I9" s="7">
        <v>12782005.300000001</v>
      </c>
      <c r="J9" s="1">
        <f t="shared" si="0"/>
        <v>73459399.439999998</v>
      </c>
      <c r="K9" s="4">
        <f t="shared" si="1"/>
        <v>95946214.439999983</v>
      </c>
      <c r="L9" s="7">
        <v>985815</v>
      </c>
      <c r="M9" s="13">
        <v>14450000</v>
      </c>
      <c r="N9" s="7"/>
      <c r="O9" s="7"/>
      <c r="P9" s="24"/>
    </row>
    <row r="10" spans="1:17" x14ac:dyDescent="0.25">
      <c r="A10" s="34" t="s">
        <v>4</v>
      </c>
      <c r="B10" s="7">
        <v>42054296</v>
      </c>
      <c r="C10" s="7">
        <v>5440970</v>
      </c>
      <c r="D10" s="7">
        <v>39801583</v>
      </c>
      <c r="E10" s="1">
        <v>164382133</v>
      </c>
      <c r="F10" s="7">
        <v>7872161</v>
      </c>
      <c r="G10" s="7">
        <f>1084961+11544332</f>
        <v>12629293</v>
      </c>
      <c r="H10" s="7">
        <f>12546470+7020137+5181843</f>
        <v>24748450</v>
      </c>
      <c r="I10" s="7">
        <v>78371064</v>
      </c>
      <c r="J10" s="1">
        <f t="shared" si="0"/>
        <v>327804684</v>
      </c>
      <c r="K10" s="4">
        <f t="shared" si="1"/>
        <v>375299950</v>
      </c>
      <c r="L10" s="7"/>
      <c r="M10" s="7"/>
      <c r="N10" s="7"/>
      <c r="O10" s="7"/>
      <c r="P10" s="24"/>
    </row>
    <row r="11" spans="1:17" x14ac:dyDescent="0.25">
      <c r="A11" s="34" t="s">
        <v>0</v>
      </c>
      <c r="B11" s="7">
        <v>3639693</v>
      </c>
      <c r="C11" s="7">
        <v>11158378</v>
      </c>
      <c r="D11" s="7">
        <v>18377028</v>
      </c>
      <c r="E11" s="1">
        <v>21911600.620000001</v>
      </c>
      <c r="F11" s="7">
        <v>7882171</v>
      </c>
      <c r="G11" s="7">
        <v>8294422.0499999998</v>
      </c>
      <c r="H11" s="7">
        <f>33555677.12+3665323.96+1945751.05</f>
        <v>39166752.129999995</v>
      </c>
      <c r="I11" s="7">
        <v>48530842.340000004</v>
      </c>
      <c r="J11" s="1">
        <f t="shared" si="0"/>
        <v>144162816.13999999</v>
      </c>
      <c r="K11" s="4">
        <f t="shared" si="1"/>
        <v>158960887.13999999</v>
      </c>
      <c r="L11" s="7"/>
      <c r="M11" s="7"/>
      <c r="N11" s="7"/>
      <c r="O11" s="7"/>
    </row>
    <row r="12" spans="1:17" x14ac:dyDescent="0.25">
      <c r="A12" s="34" t="s">
        <v>5</v>
      </c>
      <c r="B12" s="7">
        <v>3486094</v>
      </c>
      <c r="C12" s="7">
        <v>2821229</v>
      </c>
      <c r="D12" s="7">
        <v>13041677</v>
      </c>
      <c r="E12" s="1">
        <v>25734241</v>
      </c>
      <c r="F12" s="7">
        <v>13829847</v>
      </c>
      <c r="G12" s="7">
        <f>8597481+215305.2</f>
        <v>8812786.1999999993</v>
      </c>
      <c r="H12" s="7">
        <f>6864569+2153406+4139512</f>
        <v>13157487</v>
      </c>
      <c r="I12" s="7">
        <v>13446968.17</v>
      </c>
      <c r="J12" s="1">
        <f t="shared" si="0"/>
        <v>88023006.370000005</v>
      </c>
      <c r="K12" s="4">
        <f t="shared" si="1"/>
        <v>94330329.370000005</v>
      </c>
      <c r="L12" s="7">
        <v>1821229</v>
      </c>
      <c r="M12" s="7">
        <v>1000000</v>
      </c>
      <c r="N12" s="7"/>
      <c r="O12" s="7"/>
    </row>
    <row r="13" spans="1:17" x14ac:dyDescent="0.25">
      <c r="A13" s="34" t="s">
        <v>6</v>
      </c>
      <c r="B13" s="7">
        <v>2689225</v>
      </c>
      <c r="C13" s="7">
        <v>11368</v>
      </c>
      <c r="D13" s="7">
        <v>6523603</v>
      </c>
      <c r="E13" s="1">
        <v>2562484</v>
      </c>
      <c r="F13" s="7">
        <v>722519</v>
      </c>
      <c r="G13" s="7">
        <v>2926821</v>
      </c>
      <c r="H13" s="7">
        <v>3127769</v>
      </c>
      <c r="I13" s="3">
        <v>6825614</v>
      </c>
      <c r="J13" s="1">
        <f t="shared" si="0"/>
        <v>22688810</v>
      </c>
      <c r="K13" s="4">
        <f t="shared" si="1"/>
        <v>25389403</v>
      </c>
      <c r="L13" s="3"/>
      <c r="M13" s="3"/>
      <c r="N13" s="7"/>
      <c r="O13" s="7"/>
      <c r="Q13" s="17"/>
    </row>
    <row r="14" spans="1:17" x14ac:dyDescent="0.25">
      <c r="A14" s="34" t="s">
        <v>7</v>
      </c>
      <c r="B14" s="7">
        <v>2895266</v>
      </c>
      <c r="C14" s="7">
        <v>3223794</v>
      </c>
      <c r="D14" s="7">
        <v>10861187.92</v>
      </c>
      <c r="E14" s="1">
        <v>9282633.3599999994</v>
      </c>
      <c r="F14" s="7">
        <v>2870845.9</v>
      </c>
      <c r="G14" s="7">
        <f>559155+3973846.6</f>
        <v>4533001.5999999996</v>
      </c>
      <c r="H14" s="7">
        <f>4293272.31+1957977.86+1688024.28</f>
        <v>7939274.4500000002</v>
      </c>
      <c r="I14" s="7">
        <v>9868181.2899999991</v>
      </c>
      <c r="J14" s="1">
        <f t="shared" si="0"/>
        <v>45355124.520000003</v>
      </c>
      <c r="K14" s="4">
        <f t="shared" si="1"/>
        <v>51474184.520000003</v>
      </c>
      <c r="L14" s="7">
        <v>920044</v>
      </c>
      <c r="M14" s="7"/>
      <c r="N14" s="7">
        <v>2303750</v>
      </c>
      <c r="O14" s="7"/>
    </row>
    <row r="15" spans="1:17" s="25" customFormat="1" x14ac:dyDescent="0.25">
      <c r="A15" s="32" t="s">
        <v>8</v>
      </c>
      <c r="B15" s="8">
        <v>3747908</v>
      </c>
      <c r="C15" s="8">
        <v>2527125</v>
      </c>
      <c r="D15" s="8">
        <v>5969757</v>
      </c>
      <c r="E15" s="35">
        <v>17027366</v>
      </c>
      <c r="F15" s="8">
        <v>3414593</v>
      </c>
      <c r="G15" s="8">
        <v>8693438</v>
      </c>
      <c r="H15" s="8">
        <v>3131503</v>
      </c>
      <c r="I15" s="8">
        <v>12293799</v>
      </c>
      <c r="J15" s="1">
        <f t="shared" si="0"/>
        <v>50530456</v>
      </c>
      <c r="K15" s="4">
        <f t="shared" si="1"/>
        <v>56805489</v>
      </c>
      <c r="L15" s="8"/>
      <c r="M15" s="8"/>
      <c r="N15" s="8"/>
      <c r="O15" s="8"/>
    </row>
    <row r="16" spans="1:17" x14ac:dyDescent="0.25">
      <c r="A16" s="34" t="s">
        <v>9</v>
      </c>
      <c r="B16" s="7">
        <v>3289305</v>
      </c>
      <c r="C16" s="7">
        <v>1370000</v>
      </c>
      <c r="D16" s="7">
        <v>4931393</v>
      </c>
      <c r="E16" s="1">
        <v>9140253</v>
      </c>
      <c r="F16" s="7">
        <v>3472878</v>
      </c>
      <c r="G16" s="7">
        <v>3558128</v>
      </c>
      <c r="H16" s="7">
        <v>3991578</v>
      </c>
      <c r="I16" s="7">
        <v>6058469</v>
      </c>
      <c r="J16" s="1">
        <f t="shared" si="0"/>
        <v>31152699</v>
      </c>
      <c r="K16" s="4">
        <f t="shared" si="1"/>
        <v>35812004</v>
      </c>
      <c r="L16" s="7">
        <v>238000</v>
      </c>
      <c r="M16" s="7"/>
      <c r="N16" s="7">
        <v>1132000</v>
      </c>
      <c r="O16" s="7"/>
    </row>
    <row r="17" spans="1:15" x14ac:dyDescent="0.25">
      <c r="A17" s="34" t="s">
        <v>10</v>
      </c>
      <c r="B17" s="7">
        <v>4318568</v>
      </c>
      <c r="C17" s="7">
        <v>494250</v>
      </c>
      <c r="D17" s="7">
        <v>10654225</v>
      </c>
      <c r="E17" s="1">
        <v>15385197</v>
      </c>
      <c r="F17" s="7">
        <v>4365576</v>
      </c>
      <c r="G17" s="7">
        <v>2384150</v>
      </c>
      <c r="H17" s="7">
        <f>3059572+1286420+1766873</f>
        <v>6112865</v>
      </c>
      <c r="I17" s="7">
        <v>8285241</v>
      </c>
      <c r="J17" s="1">
        <f t="shared" si="0"/>
        <v>47187254</v>
      </c>
      <c r="K17" s="4">
        <f t="shared" si="1"/>
        <v>52000072</v>
      </c>
      <c r="L17" s="7">
        <v>321250</v>
      </c>
      <c r="M17" s="7">
        <v>173000</v>
      </c>
      <c r="N17" s="7"/>
      <c r="O17" s="7"/>
    </row>
    <row r="18" spans="1:15" x14ac:dyDescent="0.25">
      <c r="A18" s="34" t="s">
        <v>11</v>
      </c>
      <c r="B18" s="14">
        <v>5773568</v>
      </c>
      <c r="C18" s="14">
        <v>1738700</v>
      </c>
      <c r="D18" s="14">
        <v>8474484</v>
      </c>
      <c r="E18" s="15">
        <v>13934258</v>
      </c>
      <c r="F18" s="14">
        <v>2215998.42</v>
      </c>
      <c r="G18" s="14">
        <v>1936431.57</v>
      </c>
      <c r="H18" s="14">
        <v>14246127.17</v>
      </c>
      <c r="I18" s="5">
        <v>30537048.489999998</v>
      </c>
      <c r="J18" s="1">
        <f t="shared" si="0"/>
        <v>71344347.650000006</v>
      </c>
      <c r="K18" s="4">
        <f t="shared" si="1"/>
        <v>78856615.650000006</v>
      </c>
      <c r="L18" s="3"/>
      <c r="M18" s="3"/>
      <c r="N18" s="7"/>
      <c r="O18" s="7"/>
    </row>
    <row r="19" spans="1:15" x14ac:dyDescent="0.25">
      <c r="A19" s="36" t="s">
        <v>12</v>
      </c>
      <c r="B19" s="7">
        <v>5662083</v>
      </c>
      <c r="C19" s="7">
        <v>4146080</v>
      </c>
      <c r="D19" s="7">
        <v>9071452</v>
      </c>
      <c r="E19" s="1">
        <v>62638741</v>
      </c>
      <c r="F19" s="7">
        <v>24478202</v>
      </c>
      <c r="G19" s="7">
        <v>1816892</v>
      </c>
      <c r="H19" s="7">
        <f>9578022+2075571+4108998</f>
        <v>15762591</v>
      </c>
      <c r="I19" s="7">
        <v>29599670</v>
      </c>
      <c r="J19" s="1">
        <f t="shared" si="0"/>
        <v>143367548</v>
      </c>
      <c r="K19" s="4">
        <f t="shared" si="1"/>
        <v>153175711</v>
      </c>
      <c r="L19" s="7"/>
      <c r="M19" s="7"/>
      <c r="N19" s="7"/>
      <c r="O19" s="7"/>
    </row>
    <row r="20" spans="1:15" x14ac:dyDescent="0.25">
      <c r="A20" s="36" t="s">
        <v>13</v>
      </c>
      <c r="B20" s="7">
        <v>8362133</v>
      </c>
      <c r="C20" s="7">
        <v>2905031</v>
      </c>
      <c r="D20" s="7">
        <v>8927907</v>
      </c>
      <c r="E20" s="1">
        <v>32149366</v>
      </c>
      <c r="F20" s="7">
        <v>8729849</v>
      </c>
      <c r="G20" s="7">
        <v>3941058</v>
      </c>
      <c r="H20" s="7">
        <v>16582464</v>
      </c>
      <c r="I20" s="7">
        <v>12806922</v>
      </c>
      <c r="J20" s="1">
        <f t="shared" si="0"/>
        <v>83137566</v>
      </c>
      <c r="K20" s="4">
        <f t="shared" si="1"/>
        <v>94404730</v>
      </c>
      <c r="L20" s="7">
        <v>2305031</v>
      </c>
      <c r="M20" s="7">
        <v>600000</v>
      </c>
      <c r="N20" s="7">
        <v>0</v>
      </c>
      <c r="O20" s="7">
        <v>0</v>
      </c>
    </row>
    <row r="21" spans="1:15" x14ac:dyDescent="0.25">
      <c r="A21" s="36" t="s">
        <v>14</v>
      </c>
      <c r="B21" s="7">
        <v>23234809.358879134</v>
      </c>
      <c r="C21" s="7">
        <v>6181509</v>
      </c>
      <c r="D21" s="7">
        <v>29254588</v>
      </c>
      <c r="E21" s="1">
        <v>169607257</v>
      </c>
      <c r="F21" s="7">
        <f>1647300</f>
        <v>1647300</v>
      </c>
      <c r="G21" s="7">
        <f>4745352+12757600</f>
        <v>17502952</v>
      </c>
      <c r="H21" s="7">
        <f>33465914+8416507+28151138</f>
        <v>70033559</v>
      </c>
      <c r="I21" s="7">
        <v>75720968</v>
      </c>
      <c r="J21" s="1">
        <f t="shared" si="0"/>
        <v>363766624</v>
      </c>
      <c r="K21" s="4">
        <f t="shared" si="1"/>
        <v>393182942.35887915</v>
      </c>
      <c r="L21" s="7">
        <v>2221759</v>
      </c>
      <c r="M21" s="7">
        <v>2700000</v>
      </c>
      <c r="N21" s="7">
        <v>1259750</v>
      </c>
      <c r="O21" s="7"/>
    </row>
    <row r="22" spans="1:15" x14ac:dyDescent="0.25">
      <c r="A22" s="36" t="s">
        <v>15</v>
      </c>
      <c r="B22" s="15">
        <v>3786150</v>
      </c>
      <c r="C22" s="14">
        <v>3151643</v>
      </c>
      <c r="D22" s="14">
        <v>7648816</v>
      </c>
      <c r="E22" s="15">
        <v>16723810</v>
      </c>
      <c r="F22" s="15">
        <v>4857243</v>
      </c>
      <c r="G22" s="15">
        <v>9595818</v>
      </c>
      <c r="H22" s="15">
        <v>17587070</v>
      </c>
      <c r="I22" s="15">
        <v>9888673</v>
      </c>
      <c r="J22" s="1">
        <f t="shared" si="0"/>
        <v>66301430</v>
      </c>
      <c r="K22" s="4">
        <f t="shared" si="1"/>
        <v>73239223</v>
      </c>
      <c r="L22" s="15">
        <v>380392</v>
      </c>
      <c r="M22" s="15"/>
      <c r="N22" s="15">
        <v>2771251</v>
      </c>
      <c r="O22" s="1"/>
    </row>
    <row r="23" spans="1:15" x14ac:dyDescent="0.25">
      <c r="A23" s="36" t="s">
        <v>16</v>
      </c>
      <c r="B23" s="1">
        <v>8938696</v>
      </c>
      <c r="C23" s="7">
        <v>2779991</v>
      </c>
      <c r="D23" s="7">
        <v>9863889</v>
      </c>
      <c r="E23" s="1">
        <v>39500702</v>
      </c>
      <c r="F23" s="1">
        <v>3299378</v>
      </c>
      <c r="G23" s="1">
        <f>441323+10457827</f>
        <v>10899150</v>
      </c>
      <c r="H23" s="1">
        <f>19389698+2626068+7463639</f>
        <v>29479405</v>
      </c>
      <c r="I23" s="1">
        <v>40867931</v>
      </c>
      <c r="J23" s="1">
        <f t="shared" si="0"/>
        <v>133910455</v>
      </c>
      <c r="K23" s="4">
        <f t="shared" si="1"/>
        <v>145629142</v>
      </c>
      <c r="L23" s="1">
        <v>1257141</v>
      </c>
      <c r="M23" s="1">
        <v>650000</v>
      </c>
      <c r="N23" s="1">
        <v>872850</v>
      </c>
      <c r="O23" s="1"/>
    </row>
    <row r="24" spans="1:15" x14ac:dyDescent="0.25">
      <c r="A24" s="36" t="s">
        <v>17</v>
      </c>
      <c r="B24" s="7">
        <v>3523951</v>
      </c>
      <c r="C24" s="7">
        <v>3982337</v>
      </c>
      <c r="D24" s="7">
        <v>11784673</v>
      </c>
      <c r="E24" s="1">
        <v>48381642</v>
      </c>
      <c r="F24" s="7">
        <v>7285815</v>
      </c>
      <c r="G24" s="7">
        <f>1637690+5169954</f>
        <v>6807644</v>
      </c>
      <c r="H24" s="7">
        <f>36045869+4835302+2907604</f>
        <v>43788775</v>
      </c>
      <c r="I24" s="7">
        <f>40643021.45+1686579.55</f>
        <v>42329601</v>
      </c>
      <c r="J24" s="1">
        <f t="shared" si="0"/>
        <v>160378150</v>
      </c>
      <c r="K24" s="4">
        <f t="shared" si="1"/>
        <v>167884438</v>
      </c>
      <c r="L24" s="7"/>
      <c r="M24" s="7"/>
      <c r="N24" s="7"/>
      <c r="O24" s="7"/>
    </row>
    <row r="25" spans="1:15" x14ac:dyDescent="0.25">
      <c r="A25" s="36" t="s">
        <v>18</v>
      </c>
      <c r="B25" s="37">
        <v>8101727</v>
      </c>
      <c r="C25" s="7">
        <v>1971397</v>
      </c>
      <c r="D25" s="7">
        <v>20992279</v>
      </c>
      <c r="E25" s="7">
        <v>81682772</v>
      </c>
      <c r="F25" s="7">
        <v>3256665</v>
      </c>
      <c r="G25" s="7">
        <v>4167989</v>
      </c>
      <c r="H25" s="7">
        <v>24269087</v>
      </c>
      <c r="I25" s="7">
        <f>11504398-47994</f>
        <v>11456404</v>
      </c>
      <c r="J25" s="1">
        <f t="shared" si="0"/>
        <v>145825196</v>
      </c>
      <c r="K25" s="4">
        <f t="shared" si="1"/>
        <v>155898320</v>
      </c>
      <c r="L25" s="7"/>
      <c r="M25" s="7"/>
      <c r="N25" s="7"/>
      <c r="O25" s="7"/>
    </row>
    <row r="26" spans="1:15" x14ac:dyDescent="0.25">
      <c r="A26" s="36" t="s">
        <v>19</v>
      </c>
      <c r="B26" s="7">
        <v>2859519</v>
      </c>
      <c r="C26" s="7">
        <v>815911</v>
      </c>
      <c r="D26" s="7">
        <v>13693560</v>
      </c>
      <c r="E26" s="1">
        <v>28575177</v>
      </c>
      <c r="F26" s="7">
        <v>2751299</v>
      </c>
      <c r="G26" s="7">
        <v>3396509</v>
      </c>
      <c r="H26" s="7">
        <v>8128710</v>
      </c>
      <c r="I26" s="7">
        <v>9091461.7699999996</v>
      </c>
      <c r="J26" s="1">
        <f t="shared" si="0"/>
        <v>65636716.769999996</v>
      </c>
      <c r="K26" s="4">
        <f t="shared" si="1"/>
        <v>69312146.769999996</v>
      </c>
      <c r="L26" s="7"/>
      <c r="M26" s="7"/>
      <c r="N26" s="7"/>
      <c r="O26" s="7"/>
    </row>
    <row r="27" spans="1:15" x14ac:dyDescent="0.25">
      <c r="A27" s="36" t="s">
        <v>20</v>
      </c>
      <c r="B27" s="38">
        <v>8037438</v>
      </c>
      <c r="C27" s="7">
        <v>838728</v>
      </c>
      <c r="D27" s="7">
        <v>9094029</v>
      </c>
      <c r="E27" s="1">
        <v>14094781</v>
      </c>
      <c r="F27" s="7">
        <f>3697801+4331320</f>
        <v>8029121</v>
      </c>
      <c r="G27" s="7">
        <f>920312+6735728</f>
        <v>7656040</v>
      </c>
      <c r="H27" s="7">
        <f>5760645+2882065+1406835</f>
        <v>10049545</v>
      </c>
      <c r="I27" s="7">
        <v>9043911</v>
      </c>
      <c r="J27" s="1">
        <f t="shared" si="0"/>
        <v>57967427</v>
      </c>
      <c r="K27" s="4">
        <f t="shared" si="1"/>
        <v>66843593</v>
      </c>
      <c r="L27" s="1">
        <v>705260</v>
      </c>
      <c r="M27" s="7"/>
      <c r="N27" s="7"/>
      <c r="O27" s="7"/>
    </row>
    <row r="28" spans="1:15" x14ac:dyDescent="0.25">
      <c r="A28" s="33" t="s">
        <v>21</v>
      </c>
      <c r="B28" s="1">
        <v>3439623</v>
      </c>
      <c r="C28" s="7">
        <v>654741</v>
      </c>
      <c r="D28" s="7">
        <v>5104741</v>
      </c>
      <c r="E28" s="1">
        <v>6643665</v>
      </c>
      <c r="F28" s="1">
        <v>3005084</v>
      </c>
      <c r="G28" s="1">
        <v>1875757</v>
      </c>
      <c r="H28" s="1">
        <v>2903283</v>
      </c>
      <c r="I28" s="1">
        <v>6637394</v>
      </c>
      <c r="J28" s="1">
        <f t="shared" si="0"/>
        <v>26169924</v>
      </c>
      <c r="K28" s="4">
        <f t="shared" si="1"/>
        <v>30264288</v>
      </c>
      <c r="L28" s="1"/>
      <c r="M28" s="1"/>
      <c r="N28" s="1"/>
      <c r="O28" s="1"/>
    </row>
    <row r="29" spans="1:15" x14ac:dyDescent="0.25">
      <c r="A29" s="36" t="s">
        <v>22</v>
      </c>
      <c r="B29" s="1">
        <v>9866988</v>
      </c>
      <c r="C29" s="7">
        <v>1006000</v>
      </c>
      <c r="D29" s="7">
        <v>13516198</v>
      </c>
      <c r="E29" s="1">
        <v>32555094</v>
      </c>
      <c r="F29" s="1">
        <v>11506582</v>
      </c>
      <c r="G29" s="1">
        <v>5851487</v>
      </c>
      <c r="H29" s="1">
        <v>10274720</v>
      </c>
      <c r="I29" s="1">
        <v>7698931</v>
      </c>
      <c r="J29" s="1">
        <f t="shared" si="0"/>
        <v>81403012</v>
      </c>
      <c r="K29" s="4">
        <f t="shared" si="1"/>
        <v>92276000</v>
      </c>
      <c r="L29" s="1">
        <v>56000</v>
      </c>
      <c r="M29" s="1">
        <v>950000</v>
      </c>
      <c r="N29" s="1"/>
      <c r="O29" s="1"/>
    </row>
    <row r="30" spans="1:15" x14ac:dyDescent="0.25">
      <c r="A30" s="36" t="s">
        <v>23</v>
      </c>
      <c r="B30" s="1">
        <v>6710997</v>
      </c>
      <c r="C30" s="7">
        <v>2205217</v>
      </c>
      <c r="D30" s="7">
        <v>11273422</v>
      </c>
      <c r="E30" s="1">
        <v>26079665</v>
      </c>
      <c r="F30" s="1">
        <v>1781884</v>
      </c>
      <c r="G30" s="1">
        <v>5217716</v>
      </c>
      <c r="H30" s="1">
        <f>5587764+2239107+905355</f>
        <v>8732226</v>
      </c>
      <c r="I30" s="7">
        <v>14510218</v>
      </c>
      <c r="J30" s="1">
        <f t="shared" si="0"/>
        <v>67595131</v>
      </c>
      <c r="K30" s="4">
        <f t="shared" si="1"/>
        <v>76511345</v>
      </c>
      <c r="L30" s="7"/>
      <c r="M30" s="7"/>
      <c r="N30" s="1"/>
      <c r="O30" s="7"/>
    </row>
    <row r="31" spans="1:15" x14ac:dyDescent="0.25">
      <c r="A31" s="36" t="s">
        <v>24</v>
      </c>
      <c r="B31" s="1">
        <v>5992930</v>
      </c>
      <c r="C31" s="7">
        <v>1581197</v>
      </c>
      <c r="D31" s="7">
        <v>7805057</v>
      </c>
      <c r="E31" s="1">
        <v>74197509</v>
      </c>
      <c r="F31" s="1">
        <v>3883484</v>
      </c>
      <c r="G31" s="1">
        <v>5173920</v>
      </c>
      <c r="H31" s="1">
        <v>14800559</v>
      </c>
      <c r="I31" s="1">
        <v>13828708</v>
      </c>
      <c r="J31" s="1">
        <f t="shared" si="0"/>
        <v>119689237</v>
      </c>
      <c r="K31" s="4">
        <f t="shared" si="1"/>
        <v>127263364</v>
      </c>
      <c r="L31" s="1"/>
      <c r="M31" s="1"/>
      <c r="N31" s="1"/>
      <c r="O31" s="1"/>
    </row>
    <row r="32" spans="1:15" x14ac:dyDescent="0.25">
      <c r="A32" s="36" t="s">
        <v>25</v>
      </c>
      <c r="B32" s="1">
        <v>8587547</v>
      </c>
      <c r="C32" s="7">
        <v>4366502</v>
      </c>
      <c r="D32" s="7">
        <v>10936992</v>
      </c>
      <c r="E32" s="1">
        <v>23146965</v>
      </c>
      <c r="F32" s="1">
        <v>3677954.1</v>
      </c>
      <c r="G32" s="1">
        <v>1206950</v>
      </c>
      <c r="H32" s="1">
        <v>8552295.1300000008</v>
      </c>
      <c r="I32" s="1">
        <v>10397303.859999999</v>
      </c>
      <c r="J32" s="1">
        <f t="shared" si="0"/>
        <v>57918460.090000004</v>
      </c>
      <c r="K32" s="4">
        <f t="shared" si="1"/>
        <v>70872509.090000004</v>
      </c>
      <c r="L32" s="1">
        <v>449814</v>
      </c>
      <c r="M32" s="1">
        <v>55000</v>
      </c>
      <c r="N32" s="1">
        <v>3861688</v>
      </c>
      <c r="O32" s="1"/>
    </row>
    <row r="33" spans="1:15" x14ac:dyDescent="0.25">
      <c r="A33" s="36" t="s">
        <v>26</v>
      </c>
      <c r="B33" s="1">
        <v>8655512</v>
      </c>
      <c r="C33" s="7">
        <v>3537984</v>
      </c>
      <c r="D33" s="7">
        <v>18398110</v>
      </c>
      <c r="E33" s="1">
        <v>24026299</v>
      </c>
      <c r="F33" s="1">
        <v>6079360</v>
      </c>
      <c r="G33" s="1">
        <v>6578410</v>
      </c>
      <c r="H33" s="1">
        <v>15466460</v>
      </c>
      <c r="I33" s="1">
        <v>26344902</v>
      </c>
      <c r="J33" s="1">
        <f t="shared" si="0"/>
        <v>96893541</v>
      </c>
      <c r="K33" s="4">
        <f t="shared" si="1"/>
        <v>109087037</v>
      </c>
      <c r="L33" s="1"/>
      <c r="M33" s="1"/>
      <c r="N33" s="1"/>
      <c r="O33" s="1"/>
    </row>
    <row r="34" spans="1:15" x14ac:dyDescent="0.25">
      <c r="A34" s="36" t="s">
        <v>27</v>
      </c>
      <c r="B34" s="8">
        <v>3187717</v>
      </c>
      <c r="C34" s="8">
        <v>1322072</v>
      </c>
      <c r="D34" s="8">
        <v>6349600</v>
      </c>
      <c r="E34" s="8">
        <v>17455474</v>
      </c>
      <c r="F34" s="8">
        <v>653295</v>
      </c>
      <c r="G34" s="8">
        <f>62928+2365943</f>
        <v>2428871</v>
      </c>
      <c r="H34" s="8">
        <f>355948+785760</f>
        <v>1141708</v>
      </c>
      <c r="I34" s="8">
        <v>1931223</v>
      </c>
      <c r="J34" s="1">
        <f t="shared" si="0"/>
        <v>29960171</v>
      </c>
      <c r="K34" s="4">
        <f t="shared" si="1"/>
        <v>34469960</v>
      </c>
      <c r="L34" s="1"/>
      <c r="M34" s="1"/>
      <c r="N34" s="1"/>
      <c r="O34" s="1"/>
    </row>
    <row r="35" spans="1:15" x14ac:dyDescent="0.25">
      <c r="A35" s="36" t="s">
        <v>28</v>
      </c>
      <c r="B35" s="1">
        <v>4327160</v>
      </c>
      <c r="C35" s="7">
        <v>303616</v>
      </c>
      <c r="D35" s="7">
        <v>6630448</v>
      </c>
      <c r="E35" s="1">
        <v>15800363</v>
      </c>
      <c r="F35" s="1">
        <v>1863925</v>
      </c>
      <c r="G35" s="1">
        <v>5055861</v>
      </c>
      <c r="H35" s="1">
        <v>7228241</v>
      </c>
      <c r="I35" s="7">
        <v>9195803</v>
      </c>
      <c r="J35" s="1">
        <f t="shared" si="0"/>
        <v>45774641</v>
      </c>
      <c r="K35" s="4">
        <f t="shared" si="1"/>
        <v>50405417</v>
      </c>
      <c r="L35" s="7"/>
      <c r="M35" s="7"/>
      <c r="N35" s="1"/>
      <c r="O35" s="7"/>
    </row>
    <row r="36" spans="1:15" x14ac:dyDescent="0.25">
      <c r="A36" s="39" t="s">
        <v>29</v>
      </c>
      <c r="B36" s="40">
        <v>6824731</v>
      </c>
      <c r="C36" s="41">
        <v>1210639</v>
      </c>
      <c r="D36" s="41">
        <v>10932843</v>
      </c>
      <c r="E36" s="40">
        <v>24959121</v>
      </c>
      <c r="F36" s="40">
        <v>1413408</v>
      </c>
      <c r="G36" s="40">
        <v>3740081</v>
      </c>
      <c r="H36" s="40">
        <v>10929761</v>
      </c>
      <c r="I36" s="41">
        <v>15837223</v>
      </c>
      <c r="J36" s="1">
        <f t="shared" si="0"/>
        <v>67812437</v>
      </c>
      <c r="K36" s="4">
        <f t="shared" si="1"/>
        <v>75847807</v>
      </c>
      <c r="L36" s="41"/>
      <c r="M36" s="41"/>
      <c r="N36" s="40"/>
      <c r="O36" s="41"/>
    </row>
    <row r="37" spans="1:15" x14ac:dyDescent="0.25">
      <c r="A37" s="36" t="s">
        <v>30</v>
      </c>
      <c r="B37" s="1">
        <v>6724328</v>
      </c>
      <c r="C37" s="7">
        <v>1706308</v>
      </c>
      <c r="D37" s="7">
        <v>11584614</v>
      </c>
      <c r="E37" s="1">
        <v>24843968</v>
      </c>
      <c r="F37" s="1">
        <v>1831706</v>
      </c>
      <c r="G37" s="1">
        <v>3905792</v>
      </c>
      <c r="H37" s="1">
        <v>18300809</v>
      </c>
      <c r="I37" s="7">
        <v>8419155</v>
      </c>
      <c r="J37" s="1">
        <f t="shared" si="0"/>
        <v>68886044</v>
      </c>
      <c r="K37" s="4">
        <f t="shared" si="1"/>
        <v>77316680</v>
      </c>
      <c r="L37" s="7"/>
      <c r="M37" s="7"/>
      <c r="N37" s="1"/>
      <c r="O37" s="7"/>
    </row>
    <row r="38" spans="1:15" x14ac:dyDescent="0.25">
      <c r="A38" s="36" t="s">
        <v>31</v>
      </c>
      <c r="B38" s="1">
        <v>12280511</v>
      </c>
      <c r="C38" s="7">
        <v>3341407</v>
      </c>
      <c r="D38" s="7">
        <v>11964932</v>
      </c>
      <c r="E38" s="1">
        <v>36526586</v>
      </c>
      <c r="F38" s="1">
        <v>2631495</v>
      </c>
      <c r="G38" s="1">
        <v>4348008</v>
      </c>
      <c r="H38" s="1">
        <v>77571042</v>
      </c>
      <c r="I38" s="7">
        <v>37423521</v>
      </c>
      <c r="J38" s="1">
        <f t="shared" si="0"/>
        <v>170465584</v>
      </c>
      <c r="K38" s="4">
        <f t="shared" si="1"/>
        <v>186087502</v>
      </c>
      <c r="L38" s="7">
        <v>2811593</v>
      </c>
      <c r="M38" s="7"/>
      <c r="N38" s="1"/>
      <c r="O38" s="7">
        <f>325000+204814</f>
        <v>529814</v>
      </c>
    </row>
    <row r="39" spans="1:15" x14ac:dyDescent="0.25">
      <c r="A39" s="36" t="s">
        <v>32</v>
      </c>
      <c r="B39" s="1">
        <v>13630098</v>
      </c>
      <c r="C39" s="7">
        <v>3369000</v>
      </c>
      <c r="D39" s="7">
        <v>29667917.219999999</v>
      </c>
      <c r="E39" s="1">
        <v>101680787.59999999</v>
      </c>
      <c r="F39" s="1">
        <v>159439.01999999999</v>
      </c>
      <c r="G39" s="1">
        <f>1471816.41+9536525.36</f>
        <v>11008341.77</v>
      </c>
      <c r="H39" s="1">
        <f>24900769.25+4547684.68+4508260</f>
        <v>33956713.93</v>
      </c>
      <c r="I39" s="7">
        <f>9104802.56+50000</f>
        <v>9154802.5600000005</v>
      </c>
      <c r="J39" s="1">
        <f t="shared" si="0"/>
        <v>185628002.09999999</v>
      </c>
      <c r="K39" s="4">
        <f t="shared" si="1"/>
        <v>202627100.10000002</v>
      </c>
      <c r="L39" s="7">
        <v>649000</v>
      </c>
      <c r="M39" s="7">
        <v>2720000</v>
      </c>
      <c r="N39" s="1"/>
      <c r="O39" s="7"/>
    </row>
    <row r="40" spans="1:15" x14ac:dyDescent="0.25">
      <c r="A40" s="42" t="s">
        <v>48</v>
      </c>
      <c r="B40" s="4">
        <f t="shared" ref="B40:O40" si="2">SUM(B3:B39)</f>
        <v>273248698.36887914</v>
      </c>
      <c r="C40" s="4">
        <f t="shared" si="2"/>
        <v>106392661</v>
      </c>
      <c r="D40" s="4">
        <f t="shared" si="2"/>
        <v>451678279.51999998</v>
      </c>
      <c r="E40" s="4">
        <f t="shared" si="2"/>
        <v>1353241289.98</v>
      </c>
      <c r="F40" s="4">
        <f t="shared" si="2"/>
        <v>169099451.12</v>
      </c>
      <c r="G40" s="4">
        <f t="shared" si="2"/>
        <v>208352950.59</v>
      </c>
      <c r="H40" s="4">
        <f t="shared" si="2"/>
        <v>635445327.58999991</v>
      </c>
      <c r="I40" s="4">
        <f t="shared" si="2"/>
        <v>777650166.42999995</v>
      </c>
      <c r="J40" s="4">
        <f t="shared" si="2"/>
        <v>3595467465.23</v>
      </c>
      <c r="K40" s="4">
        <f t="shared" si="2"/>
        <v>3975108824.5988789</v>
      </c>
      <c r="L40" s="4">
        <f t="shared" si="2"/>
        <v>16508832</v>
      </c>
      <c r="M40" s="4">
        <f t="shared" si="2"/>
        <v>23798000</v>
      </c>
      <c r="N40" s="4">
        <f t="shared" si="2"/>
        <v>16689889</v>
      </c>
      <c r="O40" s="4">
        <f t="shared" si="2"/>
        <v>722814</v>
      </c>
    </row>
    <row r="41" spans="1:15" x14ac:dyDescent="0.25">
      <c r="A41" s="29"/>
      <c r="B41" s="9"/>
      <c r="C41" s="16"/>
      <c r="D41" s="16"/>
      <c r="E41" s="9"/>
      <c r="F41" s="9"/>
      <c r="G41" s="9"/>
      <c r="H41" s="9"/>
      <c r="N41" s="9"/>
    </row>
    <row r="42" spans="1:15" x14ac:dyDescent="0.25">
      <c r="A42" s="29"/>
      <c r="B42" s="9"/>
      <c r="C42" s="16"/>
      <c r="D42" s="16"/>
      <c r="E42" s="9"/>
      <c r="F42" s="9"/>
      <c r="G42" s="9"/>
      <c r="H42" s="9"/>
      <c r="N42" s="9"/>
    </row>
    <row r="43" spans="1:15" x14ac:dyDescent="0.25">
      <c r="A43" s="29"/>
      <c r="B43" s="9"/>
      <c r="C43" s="16"/>
      <c r="D43" s="16"/>
      <c r="E43" s="9"/>
      <c r="F43" s="9"/>
      <c r="G43" s="9"/>
      <c r="H43" s="9"/>
      <c r="N43" s="9"/>
    </row>
    <row r="44" spans="1:15" x14ac:dyDescent="0.25">
      <c r="A44" s="29"/>
      <c r="B44" s="9"/>
      <c r="C44" s="16"/>
      <c r="D44" s="16"/>
      <c r="E44" s="9"/>
      <c r="F44" s="9"/>
      <c r="G44" s="9"/>
      <c r="H44" s="9"/>
      <c r="N44" s="9"/>
    </row>
    <row r="45" spans="1:15" x14ac:dyDescent="0.25">
      <c r="A45" s="29"/>
      <c r="B45" s="9"/>
      <c r="C45" s="16"/>
      <c r="D45" s="16"/>
      <c r="E45" s="9"/>
      <c r="F45" s="9"/>
      <c r="G45" s="9"/>
      <c r="H45" s="9"/>
      <c r="N45" s="9"/>
    </row>
    <row r="46" spans="1:15" x14ac:dyDescent="0.25">
      <c r="A46" s="29"/>
      <c r="B46" s="9"/>
      <c r="C46" s="16"/>
      <c r="D46" s="16"/>
      <c r="E46" s="9"/>
      <c r="F46" s="9"/>
      <c r="G46" s="9"/>
      <c r="H46" s="9"/>
      <c r="N46" s="9"/>
    </row>
    <row r="47" spans="1:15" x14ac:dyDescent="0.25">
      <c r="A47" s="29"/>
      <c r="B47" s="9"/>
      <c r="C47" s="16"/>
      <c r="D47" s="16"/>
      <c r="E47" s="9"/>
      <c r="F47" s="9"/>
      <c r="G47" s="9"/>
      <c r="H47" s="9"/>
      <c r="N47" s="9"/>
    </row>
    <row r="48" spans="1:15" x14ac:dyDescent="0.25">
      <c r="A48" s="29"/>
      <c r="B48" s="9"/>
      <c r="C48" s="16"/>
      <c r="D48" s="16"/>
      <c r="E48" s="9"/>
      <c r="F48" s="9"/>
      <c r="G48" s="9"/>
      <c r="H48" s="9"/>
      <c r="N48" s="9"/>
    </row>
    <row r="49" spans="1:14" x14ac:dyDescent="0.25">
      <c r="A49" s="29"/>
      <c r="B49" s="9"/>
      <c r="C49" s="16"/>
      <c r="D49" s="16"/>
      <c r="E49" s="9"/>
      <c r="F49" s="9"/>
      <c r="G49" s="9"/>
      <c r="H49" s="9"/>
      <c r="N49" s="9"/>
    </row>
    <row r="50" spans="1:14" x14ac:dyDescent="0.25">
      <c r="A50" s="29"/>
      <c r="B50" s="9"/>
      <c r="C50" s="16"/>
      <c r="D50" s="16"/>
      <c r="E50" s="9"/>
      <c r="F50" s="9"/>
      <c r="G50" s="9"/>
      <c r="H50" s="9"/>
      <c r="N50" s="9"/>
    </row>
    <row r="51" spans="1:14" x14ac:dyDescent="0.25">
      <c r="A51" s="29"/>
      <c r="B51" s="9"/>
      <c r="C51" s="16"/>
      <c r="D51" s="16"/>
      <c r="E51" s="9"/>
      <c r="F51" s="9"/>
      <c r="G51" s="9"/>
      <c r="H51" s="9"/>
      <c r="N51" s="9"/>
    </row>
    <row r="52" spans="1:14" x14ac:dyDescent="0.25">
      <c r="A52" s="29"/>
      <c r="B52" s="9"/>
      <c r="C52" s="16"/>
      <c r="D52" s="16"/>
      <c r="E52" s="9"/>
      <c r="F52" s="9"/>
      <c r="G52" s="9"/>
      <c r="H52" s="9"/>
      <c r="N52" s="9"/>
    </row>
    <row r="53" spans="1:14" x14ac:dyDescent="0.25">
      <c r="A53" s="29"/>
      <c r="B53" s="9"/>
      <c r="C53" s="16"/>
      <c r="D53" s="16"/>
      <c r="E53" s="9"/>
      <c r="F53" s="9"/>
      <c r="G53" s="9"/>
      <c r="H53" s="9"/>
      <c r="N53" s="9"/>
    </row>
    <row r="54" spans="1:14" x14ac:dyDescent="0.25">
      <c r="A54" s="29"/>
      <c r="B54" s="9"/>
      <c r="C54" s="16"/>
      <c r="D54" s="16"/>
      <c r="E54" s="9"/>
      <c r="F54" s="9"/>
      <c r="G54" s="9"/>
      <c r="H54" s="9"/>
      <c r="N54" s="9"/>
    </row>
    <row r="55" spans="1:14" x14ac:dyDescent="0.25">
      <c r="A55" s="29"/>
      <c r="B55" s="9"/>
      <c r="C55" s="16"/>
      <c r="D55" s="16"/>
      <c r="E55" s="9"/>
      <c r="F55" s="9"/>
      <c r="G55" s="9"/>
      <c r="H55" s="9"/>
      <c r="N55" s="9"/>
    </row>
    <row r="56" spans="1:14" x14ac:dyDescent="0.25">
      <c r="A56" s="29"/>
      <c r="B56" s="9"/>
      <c r="C56" s="16"/>
      <c r="D56" s="16"/>
      <c r="E56" s="9"/>
      <c r="F56" s="9"/>
      <c r="G56" s="9"/>
      <c r="H56" s="9"/>
      <c r="N56" s="9"/>
    </row>
    <row r="57" spans="1:14" x14ac:dyDescent="0.25">
      <c r="A57" s="29"/>
      <c r="B57" s="9"/>
      <c r="C57" s="16"/>
      <c r="D57" s="16"/>
      <c r="E57" s="9"/>
      <c r="F57" s="9"/>
      <c r="G57" s="9"/>
      <c r="H57" s="9"/>
      <c r="N57" s="9"/>
    </row>
    <row r="58" spans="1:14" x14ac:dyDescent="0.25">
      <c r="A58" s="29"/>
      <c r="B58" s="9"/>
      <c r="C58" s="16"/>
      <c r="D58" s="16"/>
      <c r="E58" s="9"/>
      <c r="F58" s="9"/>
      <c r="G58" s="9"/>
      <c r="H58" s="9"/>
      <c r="N58" s="9"/>
    </row>
    <row r="59" spans="1:14" x14ac:dyDescent="0.25">
      <c r="A59" s="29"/>
      <c r="B59" s="9"/>
      <c r="C59" s="16"/>
      <c r="D59" s="16"/>
      <c r="E59" s="9"/>
      <c r="F59" s="9"/>
      <c r="G59" s="9"/>
      <c r="H59" s="9"/>
      <c r="N59" s="9"/>
    </row>
    <row r="60" spans="1:14" x14ac:dyDescent="0.25">
      <c r="A60" s="29"/>
      <c r="B60" s="9"/>
      <c r="C60" s="16"/>
      <c r="D60" s="16"/>
      <c r="E60" s="9"/>
      <c r="F60" s="9"/>
      <c r="G60" s="9"/>
      <c r="H60" s="9"/>
      <c r="N60" s="9"/>
    </row>
    <row r="61" spans="1:14" x14ac:dyDescent="0.25">
      <c r="A61" s="29"/>
      <c r="B61" s="9"/>
      <c r="C61" s="16"/>
      <c r="D61" s="16"/>
      <c r="E61" s="9"/>
      <c r="F61" s="9"/>
      <c r="G61" s="9"/>
      <c r="H61" s="9"/>
      <c r="N61" s="9"/>
    </row>
    <row r="62" spans="1:14" x14ac:dyDescent="0.25">
      <c r="A62" s="29"/>
      <c r="B62" s="9"/>
      <c r="C62" s="16"/>
      <c r="D62" s="16"/>
      <c r="E62" s="9"/>
      <c r="F62" s="9"/>
      <c r="G62" s="9"/>
      <c r="H62" s="9"/>
      <c r="N62" s="9"/>
    </row>
    <row r="63" spans="1:14" x14ac:dyDescent="0.25">
      <c r="A63" s="29"/>
    </row>
    <row r="64" spans="1:14" x14ac:dyDescent="0.25">
      <c r="A64" s="29"/>
    </row>
    <row r="65" spans="1:1" x14ac:dyDescent="0.25">
      <c r="A65" s="29"/>
    </row>
    <row r="66" spans="1:1" x14ac:dyDescent="0.25">
      <c r="A66" s="29"/>
    </row>
    <row r="67" spans="1:1" x14ac:dyDescent="0.25">
      <c r="A67" s="29"/>
    </row>
    <row r="68" spans="1:1" x14ac:dyDescent="0.25">
      <c r="A68" s="29"/>
    </row>
  </sheetData>
  <mergeCells count="1">
    <mergeCell ref="A1:O1"/>
  </mergeCells>
  <pageMargins left="0" right="0" top="0.75" bottom="0.75" header="0.3" footer="0.3"/>
  <pageSetup paperSize="5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2021-2022 Summary</vt:lpstr>
      <vt:lpstr>BOCES Budget</vt:lpstr>
      <vt:lpstr>'BOCES Budget'!Print_Area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David Elliott</cp:lastModifiedBy>
  <cp:lastPrinted>2023-06-29T18:13:25Z</cp:lastPrinted>
  <dcterms:created xsi:type="dcterms:W3CDTF">2013-03-27T19:30:52Z</dcterms:created>
  <dcterms:modified xsi:type="dcterms:W3CDTF">2023-06-30T17:34:28Z</dcterms:modified>
</cp:coreProperties>
</file>