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10" windowHeight="7290" tabRatio="601" firstSheet="2" activeTab="2"/>
  </bookViews>
  <sheets>
    <sheet name="RegionalCostFactor" sheetId="1" state="hidden" r:id="rId1"/>
    <sheet name="District" sheetId="2" state="hidden" r:id="rId2"/>
    <sheet name="Table of Contents" sheetId="3" r:id="rId3"/>
    <sheet name="Capacity Calculation" sheetId="4" r:id="rId4"/>
    <sheet name="Max Cost Allowance" sheetId="5" r:id="rId5"/>
    <sheet name="Primary" sheetId="6" r:id="rId6"/>
    <sheet name="Middle" sheetId="7" r:id="rId7"/>
    <sheet name="Secondary" sheetId="8" r:id="rId8"/>
    <sheet name="Existing Program Spaces" sheetId="9" r:id="rId9"/>
    <sheet name="New Program Spaces" sheetId="10" r:id="rId10"/>
    <sheet name="Other Spaces" sheetId="11" r:id="rId11"/>
    <sheet name="Special Education" sheetId="12" r:id="rId12"/>
    <sheet name="Lookups" sheetId="13" state="hidden" r:id="rId13"/>
  </sheets>
  <externalReferences>
    <externalReference r:id="rId16"/>
    <externalReference r:id="rId17"/>
  </externalReferences>
  <definedNames>
    <definedName name="CodeReview1A">#REF!</definedName>
    <definedName name="CodeReview2A">[0]!CodeReview2A</definedName>
    <definedName name="DATABASE">'District'!$B$1:$Q$784</definedName>
    <definedName name="ECE">'Primary'!$I$23</definedName>
    <definedName name="EES">'Primary'!$I$23</definedName>
    <definedName name="EMC">'Middle'!$I$24</definedName>
    <definedName name="EOS">'Other Spaces'!$I$13</definedName>
    <definedName name="EPS">'Existing Program Spaces'!$I$65</definedName>
    <definedName name="ESC">'Secondary'!$I$24</definedName>
    <definedName name="ESEC">'Special Education'!$I$15</definedName>
    <definedName name="FinishEPS">'Existing Program Spaces'!$O$65</definedName>
    <definedName name="FinishNPS">'New Program Spaces'!$O$60</definedName>
    <definedName name="Grade">'Lookups'!$B$2:$F$5</definedName>
    <definedName name="Grades">'Lookups'!$E$11:$F$16</definedName>
    <definedName name="GTE">'Existing Program Spaces'!#REF!</definedName>
    <definedName name="MECS">'Primary'!$H$2</definedName>
    <definedName name="MIC">'Middle'!$I$45</definedName>
    <definedName name="MMCS">'Middle'!$H$2</definedName>
    <definedName name="MTFCNandEP">'Middle'!#REF!</definedName>
    <definedName name="N">'Lookups'!$C$20</definedName>
    <definedName name="NCE">'Primary'!$I$44</definedName>
    <definedName name="NMC">'Middle'!$I$44</definedName>
    <definedName name="NPS">'New Program Spaces'!$I$60</definedName>
    <definedName name="NSC">'Secondary'!$I$44</definedName>
    <definedName name="NSEC">'Special Education'!$I$29</definedName>
    <definedName name="OS">'Other Spaces'!$I$28</definedName>
    <definedName name="Other">'Capacity Calculation'!$K$44</definedName>
    <definedName name="PAGE">'[2]CodeReview1'!#REF!</definedName>
    <definedName name="Pass">'[1]Sheet2'!$F$2:$G$750</definedName>
    <definedName name="_xlnm.Print_Area" localSheetId="3">'Capacity Calculation'!$B$2:$L$42</definedName>
    <definedName name="_xlnm.Print_Area" localSheetId="8">'Existing Program Spaces'!$B$2:$I$65</definedName>
    <definedName name="_xlnm.Print_Area" localSheetId="4">'Max Cost Allowance'!$B$2:$G$38</definedName>
    <definedName name="_xlnm.Print_Area" localSheetId="6">'Middle'!$B$4:$I$46</definedName>
    <definedName name="_xlnm.Print_Area" localSheetId="9">'New Program Spaces'!$B$2:$I$60</definedName>
    <definedName name="_xlnm.Print_Area" localSheetId="10">'Other Spaces'!$B$2:$I$28</definedName>
    <definedName name="_xlnm.Print_Area" localSheetId="5">'Primary'!$B$4:$I$44</definedName>
    <definedName name="_xlnm.Print_Area" localSheetId="7">'Secondary'!$B$4:$I$45</definedName>
    <definedName name="_xlnm.Print_Area" localSheetId="11">'Special Education'!$B$2:$I$39</definedName>
    <definedName name="RCF">'Capacity Calculation'!$E$41</definedName>
    <definedName name="saving">[0]!saving</definedName>
    <definedName name="SIC">'Secondary'!$I$45</definedName>
    <definedName name="SMCS">'Secondary'!$H$2</definedName>
    <definedName name="SpecialEducation">'Lookups'!$B$7:$F$9</definedName>
    <definedName name="StartEPS">'Existing Program Spaces'!$O$2</definedName>
    <definedName name="StartNPS">'New Program Spaces'!$O$2</definedName>
    <definedName name="TABLE" localSheetId="0">'RegionalCostFactor'!$B$1:$E$59</definedName>
    <definedName name="TEC">'Primary'!#REF!</definedName>
    <definedName name="TFCEandNS">'Max Cost Allowance'!#REF!</definedName>
    <definedName name="TFCNS">'Max Cost Allowance'!#REF!</definedName>
    <definedName name="Update">[0]!Update</definedName>
  </definedNames>
  <calcPr fullCalcOnLoad="1"/>
</workbook>
</file>

<file path=xl/comments10.xml><?xml version="1.0" encoding="utf-8"?>
<comments xmlns="http://schemas.openxmlformats.org/spreadsheetml/2006/main">
  <authors>
    <author>Carl</author>
    <author>bboardma</author>
  </authors>
  <commentList>
    <comment ref="E26" authorId="0">
      <text>
        <r>
          <rPr>
            <sz val="12"/>
            <rFont val="Tahoma"/>
            <family val="2"/>
          </rPr>
          <t>Including 200 Sq.Ft. storage</t>
        </r>
      </text>
    </comment>
    <comment ref="I60" authorId="0">
      <text>
        <r>
          <rPr>
            <sz val="12"/>
            <rFont val="Tahoma"/>
            <family val="2"/>
          </rPr>
          <t>NPS
New program Spaces</t>
        </r>
      </text>
    </comment>
    <comment ref="D49" authorId="1">
      <text>
        <r>
          <rPr>
            <sz val="12"/>
            <rFont val="Tahoma"/>
            <family val="2"/>
          </rPr>
          <t xml:space="preserve">There is no capacity for Adaptive P.E.
</t>
        </r>
      </text>
    </comment>
    <comment ref="E27" authorId="0">
      <text>
        <r>
          <rPr>
            <sz val="12"/>
            <rFont val="Tahoma"/>
            <family val="2"/>
          </rPr>
          <t>Including 200 Sq.Ft. storage</t>
        </r>
      </text>
    </comment>
    <comment ref="E28" authorId="0">
      <text>
        <r>
          <rPr>
            <sz val="12"/>
            <rFont val="Tahoma"/>
            <family val="2"/>
          </rPr>
          <t>Including 200 Sq.Ft. storage</t>
        </r>
      </text>
    </comment>
    <comment ref="E29" authorId="0">
      <text>
        <r>
          <rPr>
            <sz val="12"/>
            <rFont val="Tahoma"/>
            <family val="2"/>
          </rPr>
          <t>Including 200 Sq.Ft. storage</t>
        </r>
      </text>
    </comment>
  </commentList>
</comments>
</file>

<file path=xl/comments11.xml><?xml version="1.0" encoding="utf-8"?>
<comments xmlns="http://schemas.openxmlformats.org/spreadsheetml/2006/main">
  <authors>
    <author>Carl</author>
  </authors>
  <commentList>
    <comment ref="I28" authorId="0">
      <text>
        <r>
          <rPr>
            <sz val="12"/>
            <rFont val="Tahoma"/>
            <family val="2"/>
          </rPr>
          <t>OS
Total Other Spaces</t>
        </r>
        <r>
          <rPr>
            <sz val="8"/>
            <rFont val="Tahoma"/>
            <family val="0"/>
          </rPr>
          <t xml:space="preserve">
</t>
        </r>
      </text>
    </comment>
    <comment ref="I13" authorId="0">
      <text>
        <r>
          <rPr>
            <sz val="12"/>
            <rFont val="Tahoma"/>
            <family val="2"/>
          </rPr>
          <t>EOS
Elementary Other Spaces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Carl</author>
  </authors>
  <commentList>
    <comment ref="I15" authorId="0">
      <text>
        <r>
          <rPr>
            <sz val="12"/>
            <rFont val="Tahoma"/>
            <family val="2"/>
          </rPr>
          <t>ESEC
Existing Special Education Classrooms</t>
        </r>
      </text>
    </comment>
    <comment ref="I29" authorId="0">
      <text>
        <r>
          <rPr>
            <sz val="12"/>
            <rFont val="Tahoma"/>
            <family val="2"/>
          </rPr>
          <t>NSEC
New Special Education Classrooms</t>
        </r>
      </text>
    </comment>
  </commentList>
</comments>
</file>

<file path=xl/comments3.xml><?xml version="1.0" encoding="utf-8"?>
<comments xmlns="http://schemas.openxmlformats.org/spreadsheetml/2006/main">
  <authors>
    <author>Carl</author>
    <author>NYS</author>
  </authors>
  <commentList>
    <comment ref="B18" authorId="0">
      <text>
        <r>
          <rPr>
            <sz val="8"/>
            <rFont val="Tahoma"/>
            <family val="2"/>
          </rPr>
          <t>Click on text to go to sheet identified.</t>
        </r>
        <r>
          <rPr>
            <sz val="8"/>
            <rFont val="Tahoma"/>
            <family val="0"/>
          </rPr>
          <t xml:space="preserve">
</t>
        </r>
      </text>
    </comment>
    <comment ref="C6" authorId="1">
      <text>
        <r>
          <rPr>
            <sz val="8"/>
            <rFont val="Tahoma"/>
            <family val="2"/>
          </rPr>
          <t>This cell is formatted to put in the NYSED "-"'s.  You may type just the numbers.</t>
        </r>
      </text>
    </comment>
    <comment ref="C9" authorId="0">
      <text>
        <r>
          <rPr>
            <sz val="12"/>
            <rFont val="Tahoma"/>
            <family val="2"/>
          </rPr>
          <t>Use picklist to enter District Name.</t>
        </r>
      </text>
    </comment>
    <comment ref="C10" authorId="0">
      <text>
        <r>
          <rPr>
            <sz val="12"/>
            <rFont val="Tahoma"/>
            <family val="2"/>
          </rPr>
          <t>Overwrite Contact if incorrect.</t>
        </r>
      </text>
    </comment>
    <comment ref="C11" authorId="0">
      <text>
        <r>
          <rPr>
            <sz val="12"/>
            <rFont val="Tahoma"/>
            <family val="2"/>
          </rPr>
          <t>Overwrite Contact if incorrect.</t>
        </r>
      </text>
    </comment>
  </commentList>
</comments>
</file>

<file path=xl/comments4.xml><?xml version="1.0" encoding="utf-8"?>
<comments xmlns="http://schemas.openxmlformats.org/spreadsheetml/2006/main">
  <authors>
    <author>NYS</author>
  </authors>
  <commentList>
    <comment ref="E23" authorId="0">
      <text>
        <r>
          <rPr>
            <sz val="12"/>
            <rFont val="Tahoma"/>
            <family val="2"/>
          </rPr>
          <t>The formulas shown in the comments below use the grade level selection above to determine if the Total Factored Capacity is Middle or High School.</t>
        </r>
      </text>
    </comment>
    <comment ref="C27" authorId="0">
      <text>
        <r>
          <rPr>
            <sz val="12"/>
            <rFont val="Tahoma"/>
            <family val="2"/>
          </rPr>
          <t>(Existing Middleschool Classrooms+Existing Program Spaces-200)/1.16</t>
        </r>
      </text>
    </comment>
    <comment ref="C29" authorId="0">
      <text>
        <r>
          <rPr>
            <sz val="12"/>
            <rFont val="Tahoma"/>
            <family val="2"/>
          </rPr>
          <t>(Existing Secondary Classrooms + Existing Program Spaces -200)/1.16</t>
        </r>
      </text>
    </comment>
    <comment ref="C31" authorId="0">
      <text>
        <r>
          <rPr>
            <sz val="12"/>
            <rFont val="Tahoma"/>
            <family val="2"/>
          </rPr>
          <t>Existing Special Education Classrooms</t>
        </r>
      </text>
    </comment>
    <comment ref="C25" authorId="0">
      <text>
        <r>
          <rPr>
            <sz val="12"/>
            <rFont val="Tahoma"/>
            <family val="2"/>
          </rPr>
          <t>Existing Elementary Classrooms</t>
        </r>
      </text>
    </comment>
    <comment ref="E25" authorId="0">
      <text>
        <r>
          <rPr>
            <sz val="12"/>
            <rFont val="Tahoma"/>
            <family val="2"/>
          </rPr>
          <t>New Elementary Classrooms + 
Elementary Other Spaces if Other Spaces check box is checked.</t>
        </r>
      </text>
    </comment>
    <comment ref="E31" authorId="0">
      <text>
        <r>
          <rPr>
            <sz val="12"/>
            <rFont val="Tahoma"/>
            <family val="2"/>
          </rPr>
          <t>New Special Education Classrooms</t>
        </r>
      </text>
    </comment>
    <comment ref="E27" authorId="0">
      <text>
        <r>
          <rPr>
            <sz val="12"/>
            <rFont val="Tahoma"/>
            <family val="2"/>
          </rPr>
          <t>(New Middleschool Classrooms+
New Program Spaces + 
Existing Program Spaces + 
Existing Middleschool Classrooms-
200)/1.16 - 
Existing + Other Spaces</t>
        </r>
      </text>
    </comment>
    <comment ref="E29" authorId="0">
      <text>
        <r>
          <rPr>
            <sz val="12"/>
            <rFont val="Tahoma"/>
            <family val="2"/>
          </rPr>
          <t>(New Middleschool Classrooms + 
New Secondary Classrooms + 
New Program Spaces + 
Existing Program Spaces + 
Existing Middleschool Classrooms + 
Existing Secondary Classrooms-
200)/1.16 - 
Existing + Other Spaces</t>
        </r>
      </text>
    </comment>
    <comment ref="E35" authorId="0">
      <text>
        <r>
          <rPr>
            <sz val="12"/>
            <rFont val="Tahoma"/>
            <family val="2"/>
          </rPr>
          <t xml:space="preserve">This total is from the SED Database for the school selected.  
It is not the combined total of the Builbing Aid Units fo grades Pre-K to 12.
</t>
        </r>
      </text>
    </comment>
    <comment ref="E41" authorId="0">
      <text>
        <r>
          <rPr>
            <sz val="12"/>
            <rFont val="Tahoma"/>
            <family val="2"/>
          </rPr>
          <t>RCF.  The value entered here is multiplied by the Building Aid Units and Contract Index on the Max Cost Allowance worksheet to determine the Maximum Cost Allowances.</t>
        </r>
      </text>
    </comment>
  </commentList>
</comments>
</file>

<file path=xl/comments5.xml><?xml version="1.0" encoding="utf-8"?>
<comments xmlns="http://schemas.openxmlformats.org/spreadsheetml/2006/main">
  <authors>
    <author>Carl</author>
    <author>NYS</author>
  </authors>
  <commentList>
    <comment ref="C6" authorId="0">
      <text>
        <r>
          <rPr>
            <sz val="12"/>
            <rFont val="Tahoma"/>
            <family val="2"/>
          </rPr>
          <t>=ECE
Existing Classrooms Elementary</t>
        </r>
      </text>
    </comment>
    <comment ref="C7" authorId="0">
      <text>
        <r>
          <rPr>
            <sz val="12"/>
            <rFont val="Tahoma"/>
            <family val="2"/>
          </rPr>
          <t>= Existing 7th &amp; 8th Grade 
Factored Capacity
from Capacity Calculation Worksheet</t>
        </r>
      </text>
    </comment>
    <comment ref="C8" authorId="0">
      <text>
        <r>
          <rPr>
            <sz val="12"/>
            <rFont val="Tahoma"/>
            <family val="2"/>
          </rPr>
          <t>= Existing 9th - 12th Grade 
Factored Capacity
from Capacity Calculation Worksheet</t>
        </r>
      </text>
    </comment>
    <comment ref="C9" authorId="0">
      <text>
        <r>
          <rPr>
            <sz val="12"/>
            <rFont val="Tahoma"/>
            <family val="2"/>
          </rPr>
          <t>=ESEC 
Existing Special Education Classrooms</t>
        </r>
      </text>
    </comment>
    <comment ref="C14" authorId="0">
      <text>
        <r>
          <rPr>
            <sz val="12"/>
            <rFont val="Tahoma"/>
            <family val="2"/>
          </rPr>
          <t>=ECE
Existing Classrooms Elementary</t>
        </r>
      </text>
    </comment>
    <comment ref="C15" authorId="0">
      <text>
        <r>
          <rPr>
            <sz val="12"/>
            <rFont val="Tahoma"/>
            <family val="2"/>
          </rPr>
          <t>= Existing 7th &amp; 8th Grade 
Factored Capacity
from Capacity Calculation Worksheet</t>
        </r>
      </text>
    </comment>
    <comment ref="C16" authorId="0">
      <text>
        <r>
          <rPr>
            <sz val="12"/>
            <rFont val="Tahoma"/>
            <family val="2"/>
          </rPr>
          <t>= Existing 9th - 12th Grade 
Factored Capacity
from Capacity Calculation Worksheet</t>
        </r>
      </text>
    </comment>
    <comment ref="C17" authorId="0">
      <text>
        <r>
          <rPr>
            <sz val="12"/>
            <rFont val="Tahoma"/>
            <family val="2"/>
          </rPr>
          <t>=ESEC 
Existing Special Education Classrooms</t>
        </r>
      </text>
    </comment>
    <comment ref="C32" authorId="0">
      <text>
        <r>
          <rPr>
            <sz val="12"/>
            <rFont val="Tahoma"/>
            <family val="2"/>
          </rPr>
          <t>=NCE + EOS
New Classrooms Elementary +
Elementary Other Spaces</t>
        </r>
      </text>
    </comment>
    <comment ref="C33" authorId="0">
      <text>
        <r>
          <rPr>
            <sz val="12"/>
            <rFont val="Tahoma"/>
            <family val="2"/>
          </rPr>
          <t>= New 7th &amp; 8th Grade 
Factored Capacity
from Capacity Calculation Worksheet</t>
        </r>
      </text>
    </comment>
    <comment ref="C34" authorId="0">
      <text>
        <r>
          <rPr>
            <sz val="12"/>
            <rFont val="Tahoma"/>
            <family val="2"/>
          </rPr>
          <t>= New 9th - 12th Grade 
Factored Capacity
from Capacity Calculation Worksheet</t>
        </r>
      </text>
    </comment>
    <comment ref="C35" authorId="0">
      <text>
        <r>
          <rPr>
            <sz val="12"/>
            <rFont val="Tahoma"/>
            <family val="2"/>
          </rPr>
          <t>=NSEC 
New Special Education Classrooms</t>
        </r>
      </text>
    </comment>
    <comment ref="C24" authorId="0">
      <text>
        <r>
          <rPr>
            <sz val="12"/>
            <rFont val="Tahoma"/>
            <family val="2"/>
          </rPr>
          <t>=NCE + EOS
New Classrooms Elementary +
Elementary Other Spaces</t>
        </r>
      </text>
    </comment>
    <comment ref="C25" authorId="0">
      <text>
        <r>
          <rPr>
            <sz val="12"/>
            <rFont val="Tahoma"/>
            <family val="2"/>
          </rPr>
          <t>= New 7th &amp; 8th Grade 
Factored Capacity
from Capacity Calculation Worksheet</t>
        </r>
      </text>
    </comment>
    <comment ref="C26" authorId="0">
      <text>
        <r>
          <rPr>
            <sz val="12"/>
            <rFont val="Tahoma"/>
            <family val="2"/>
          </rPr>
          <t>= New 9th - 12th Grade 
Factored Capacity
from Capacity Calculation Worksheet</t>
        </r>
      </text>
    </comment>
    <comment ref="C27" authorId="0">
      <text>
        <r>
          <rPr>
            <sz val="12"/>
            <rFont val="Tahoma"/>
            <family val="2"/>
          </rPr>
          <t>=NSEC 
New Special Education Classrooms</t>
        </r>
      </text>
    </comment>
    <comment ref="G5" authorId="1">
      <text>
        <r>
          <rPr>
            <sz val="12"/>
            <rFont val="Tahoma"/>
            <family val="2"/>
          </rPr>
          <t>The total has been multiplied by the Regional Cost Factor.</t>
        </r>
      </text>
    </comment>
  </commentList>
</comments>
</file>

<file path=xl/comments6.xml><?xml version="1.0" encoding="utf-8"?>
<comments xmlns="http://schemas.openxmlformats.org/spreadsheetml/2006/main">
  <authors>
    <author>Carl</author>
  </authors>
  <commentList>
    <comment ref="I23" authorId="0">
      <text>
        <r>
          <rPr>
            <sz val="12"/>
            <rFont val="Tahoma"/>
            <family val="2"/>
          </rPr>
          <t>ECE
Existing Classrooms Elementary</t>
        </r>
        <r>
          <rPr>
            <sz val="8"/>
            <rFont val="Tahoma"/>
            <family val="0"/>
          </rPr>
          <t xml:space="preserve">
</t>
        </r>
      </text>
    </comment>
    <comment ref="I44" authorId="0">
      <text>
        <r>
          <rPr>
            <sz val="12"/>
            <rFont val="Tahoma"/>
            <family val="2"/>
          </rPr>
          <t>NCE
New Classrooms Elementary</t>
        </r>
      </text>
    </comment>
    <comment ref="H2" authorId="0">
      <text>
        <r>
          <rPr>
            <sz val="8"/>
            <rFont val="Tahoma"/>
            <family val="2"/>
          </rPr>
          <t>If the school district has a lower Maximum Capacity per Class room than the number shown here, revise this number.</t>
        </r>
      </text>
    </comment>
  </commentList>
</comments>
</file>

<file path=xl/comments7.xml><?xml version="1.0" encoding="utf-8"?>
<comments xmlns="http://schemas.openxmlformats.org/spreadsheetml/2006/main">
  <authors>
    <author>Carl</author>
  </authors>
  <commentList>
    <comment ref="I24" authorId="0">
      <text>
        <r>
          <rPr>
            <sz val="12"/>
            <rFont val="Tahoma"/>
            <family val="2"/>
          </rPr>
          <t>EMC
Existing Middleschool Classrooms</t>
        </r>
        <r>
          <rPr>
            <sz val="8"/>
            <rFont val="Tahoma"/>
            <family val="0"/>
          </rPr>
          <t xml:space="preserve">
</t>
        </r>
      </text>
    </comment>
    <comment ref="I44" authorId="0">
      <text>
        <r>
          <rPr>
            <sz val="12"/>
            <rFont val="Tahoma"/>
            <family val="2"/>
          </rPr>
          <t>NMC
New Middleschool Classrooms</t>
        </r>
      </text>
    </comment>
    <comment ref="I45" authorId="0">
      <text>
        <r>
          <rPr>
            <sz val="12"/>
            <rFont val="Tahoma"/>
            <family val="2"/>
          </rPr>
          <t>MIC
Middleschool Interchangeable Classrooms</t>
        </r>
      </text>
    </comment>
    <comment ref="H2" authorId="0">
      <text>
        <r>
          <rPr>
            <sz val="8"/>
            <rFont val="Tahoma"/>
            <family val="2"/>
          </rPr>
          <t>If the school district has a lower Maximum Capacity per Class room than the number shown here, revise this number.</t>
        </r>
      </text>
    </comment>
  </commentList>
</comments>
</file>

<file path=xl/comments8.xml><?xml version="1.0" encoding="utf-8"?>
<comments xmlns="http://schemas.openxmlformats.org/spreadsheetml/2006/main">
  <authors>
    <author>Carl</author>
    <author>bboardma</author>
  </authors>
  <commentList>
    <comment ref="I24" authorId="0">
      <text>
        <r>
          <rPr>
            <sz val="12"/>
            <rFont val="Tahoma"/>
            <family val="2"/>
          </rPr>
          <t xml:space="preserve">ESC
Existing Secondary Classrooms
</t>
        </r>
      </text>
    </comment>
    <comment ref="I44" authorId="0">
      <text>
        <r>
          <rPr>
            <sz val="12"/>
            <rFont val="Tahoma"/>
            <family val="2"/>
          </rPr>
          <t>NSC
New Secondary Classrooms</t>
        </r>
      </text>
    </comment>
    <comment ref="I45" authorId="0">
      <text>
        <r>
          <rPr>
            <sz val="12"/>
            <rFont val="Tahoma"/>
            <family val="2"/>
          </rPr>
          <t>SIC
Secondary Interchangeable Classrooms</t>
        </r>
      </text>
    </comment>
    <comment ref="H2" authorId="0">
      <text>
        <r>
          <rPr>
            <sz val="8"/>
            <rFont val="Tahoma"/>
            <family val="2"/>
          </rPr>
          <t>If the school district has a lower Maximum Capacity per Class room than the number shown here, revise this number.</t>
        </r>
      </text>
    </comment>
    <comment ref="D27" authorId="1">
      <text>
        <r>
          <rPr>
            <sz val="12"/>
            <rFont val="Tahoma"/>
            <family val="2"/>
          </rPr>
          <t xml:space="preserve">New Interchangable classrooms must be justified by projected enrollment.
</t>
        </r>
      </text>
    </comment>
  </commentList>
</comments>
</file>

<file path=xl/comments9.xml><?xml version="1.0" encoding="utf-8"?>
<comments xmlns="http://schemas.openxmlformats.org/spreadsheetml/2006/main">
  <authors>
    <author>Carl</author>
  </authors>
  <commentList>
    <comment ref="I65" authorId="0">
      <text>
        <r>
          <rPr>
            <sz val="12"/>
            <rFont val="Tahoma"/>
            <family val="2"/>
          </rPr>
          <t>EPS
Existing Program Spaces</t>
        </r>
      </text>
    </comment>
  </commentList>
</comments>
</file>

<file path=xl/sharedStrings.xml><?xml version="1.0" encoding="utf-8"?>
<sst xmlns="http://schemas.openxmlformats.org/spreadsheetml/2006/main" count="8341" uniqueCount="4994">
  <si>
    <t>225 West Avenue</t>
  </si>
  <si>
    <t>Hilton</t>
  </si>
  <si>
    <t>14468</t>
  </si>
  <si>
    <t>261201</t>
  </si>
  <si>
    <t>Mace</t>
  </si>
  <si>
    <t>Penfield CSD</t>
  </si>
  <si>
    <t>2590 Atlantic Avenue</t>
  </si>
  <si>
    <t>Penfield</t>
  </si>
  <si>
    <t>14526</t>
  </si>
  <si>
    <t>261301</t>
  </si>
  <si>
    <t>Cala</t>
  </si>
  <si>
    <t>Fairport CSD</t>
  </si>
  <si>
    <t>38 West Church Street</t>
  </si>
  <si>
    <t>Fairport</t>
  </si>
  <si>
    <t>14450</t>
  </si>
  <si>
    <t>261313</t>
  </si>
  <si>
    <t>Mamo</t>
  </si>
  <si>
    <t>East Rochester UFSD</t>
  </si>
  <si>
    <t>222 Woodbine Avenue</t>
  </si>
  <si>
    <t>East Rochester</t>
  </si>
  <si>
    <t>14445</t>
  </si>
  <si>
    <t>261401</t>
  </si>
  <si>
    <t>Everett</t>
  </si>
  <si>
    <t>Larrabee</t>
  </si>
  <si>
    <t>Pittsford CSD</t>
  </si>
  <si>
    <t>Sutherland Street</t>
  </si>
  <si>
    <t>Pittsford</t>
  </si>
  <si>
    <t>14534</t>
  </si>
  <si>
    <t>261501</t>
  </si>
  <si>
    <t>Mary Alice</t>
  </si>
  <si>
    <t>Price</t>
  </si>
  <si>
    <t>Churchville Chili CSD</t>
  </si>
  <si>
    <t>139 Fairbanks Rd.</t>
  </si>
  <si>
    <t>Churchville</t>
  </si>
  <si>
    <t>14428</t>
  </si>
  <si>
    <t>261600</t>
  </si>
  <si>
    <t>Clifford</t>
  </si>
  <si>
    <t>BOCES Saratoga-Warren</t>
  </si>
  <si>
    <t>112 Spring Street</t>
  </si>
  <si>
    <t>559000</t>
  </si>
  <si>
    <t>Reidy Jr.</t>
  </si>
  <si>
    <t>BOCES Schuyler-Chemung-Tioga</t>
  </si>
  <si>
    <t>459 Philo Road</t>
  </si>
  <si>
    <t>579000</t>
  </si>
  <si>
    <t>Rene</t>
  </si>
  <si>
    <t>Bouchard</t>
  </si>
  <si>
    <t>BOCES Steuben-Allegany</t>
  </si>
  <si>
    <t>Rd 1 Babcock Hollow Rd.</t>
  </si>
  <si>
    <t>599000</t>
  </si>
  <si>
    <t>Handler</t>
  </si>
  <si>
    <t>BOCES Sullivan</t>
  </si>
  <si>
    <t>6 Wierk Ave.</t>
  </si>
  <si>
    <t>619000</t>
  </si>
  <si>
    <t>O'Neill</t>
  </si>
  <si>
    <t>BOCES Tompkins-Seneca-Tioga</t>
  </si>
  <si>
    <t>555 Warren Rd.</t>
  </si>
  <si>
    <t>14850</t>
  </si>
  <si>
    <t>629000</t>
  </si>
  <si>
    <t>LeDoux</t>
  </si>
  <si>
    <t>BOCES Ulster</t>
  </si>
  <si>
    <t>175 Route 32 North</t>
  </si>
  <si>
    <t>649000</t>
  </si>
  <si>
    <t>Carozza</t>
  </si>
  <si>
    <t>BOCES Wash-Warren-Hamlton-Essex</t>
  </si>
  <si>
    <t>10 LaCrosse Street</t>
  </si>
  <si>
    <t>669000</t>
  </si>
  <si>
    <t>Stacy</t>
  </si>
  <si>
    <t>Holmes</t>
  </si>
  <si>
    <t>BOCES Westchester</t>
  </si>
  <si>
    <t>17 Berkley Drive</t>
  </si>
  <si>
    <t>589100</t>
  </si>
  <si>
    <t>Eric</t>
  </si>
  <si>
    <t>Eversley</t>
  </si>
  <si>
    <t>BOCES Eastern Suffolk</t>
  </si>
  <si>
    <t>201 Sunrise Highway</t>
  </si>
  <si>
    <t>149100</t>
  </si>
  <si>
    <t>Ogilvie</t>
  </si>
  <si>
    <t>BOCES Erie I</t>
  </si>
  <si>
    <t>355 Harlem Rd.</t>
  </si>
  <si>
    <t>149200</t>
  </si>
  <si>
    <t>BOCES Erie II-Chautauqua-Cattaraugus</t>
  </si>
  <si>
    <t>8685 Erie Road</t>
  </si>
  <si>
    <t>269100</t>
  </si>
  <si>
    <t>Vogt</t>
  </si>
  <si>
    <t>BOCES Monroe #1</t>
  </si>
  <si>
    <t>41 O'Connor Road</t>
  </si>
  <si>
    <t>269200</t>
  </si>
  <si>
    <t>C. Tod</t>
  </si>
  <si>
    <t>Eagle</t>
  </si>
  <si>
    <t>BOCES Monroe II-Orleans</t>
  </si>
  <si>
    <t>3599 Big Ridge Road</t>
  </si>
  <si>
    <t>589300</t>
  </si>
  <si>
    <t>Gee</t>
  </si>
  <si>
    <t>BOCES Western Suffolk</t>
  </si>
  <si>
    <t>507 Deer Park Road</t>
  </si>
  <si>
    <t>091402</t>
  </si>
  <si>
    <t>Derrigo</t>
  </si>
  <si>
    <t>Saranac CSD</t>
  </si>
  <si>
    <t>PO Box 8</t>
  </si>
  <si>
    <t>Saranac</t>
  </si>
  <si>
    <t>12981</t>
  </si>
  <si>
    <t>580232</t>
  </si>
  <si>
    <t>Hawkins</t>
  </si>
  <si>
    <t>William Floyd UFSD</t>
  </si>
  <si>
    <t>240 Mastic Beach Road</t>
  </si>
  <si>
    <t>Mastic Beach</t>
  </si>
  <si>
    <t>11951</t>
  </si>
  <si>
    <t>500304</t>
  </si>
  <si>
    <t>Zampolin</t>
  </si>
  <si>
    <t>Nyack UFSD</t>
  </si>
  <si>
    <t>13A Dickinson Avenue</t>
  </si>
  <si>
    <t>Nyack</t>
  </si>
  <si>
    <t>10960</t>
  </si>
  <si>
    <t>420901</t>
  </si>
  <si>
    <t>Gilkey</t>
  </si>
  <si>
    <t>Baldwinsville CSD</t>
  </si>
  <si>
    <t>29 East Oneida St.</t>
  </si>
  <si>
    <t>Baldwinsville</t>
  </si>
  <si>
    <t>13027</t>
  </si>
  <si>
    <t>441202</t>
  </si>
  <si>
    <t>Bernardo</t>
  </si>
  <si>
    <t>Kiryas Joel Village UFSD</t>
  </si>
  <si>
    <t>500 Forest Rd. PO Box 398</t>
  </si>
  <si>
    <t>10950</t>
  </si>
  <si>
    <t>470202</t>
  </si>
  <si>
    <t>Exley</t>
  </si>
  <si>
    <t>Gilbertsville-Mt. Upton CSD</t>
  </si>
  <si>
    <t>RR 1  Box 10A</t>
  </si>
  <si>
    <t>Gilbertsville</t>
  </si>
  <si>
    <t>13776</t>
  </si>
  <si>
    <t>Dave</t>
  </si>
  <si>
    <t>DeLoria</t>
  </si>
  <si>
    <t>022302</t>
  </si>
  <si>
    <t>Inglis</t>
  </si>
  <si>
    <t>Cuba-Rushford CSD</t>
  </si>
  <si>
    <t>15 Elm Street</t>
  </si>
  <si>
    <t>Cuba</t>
  </si>
  <si>
    <t>14727</t>
  </si>
  <si>
    <t>Micciche</t>
  </si>
  <si>
    <t>570603</t>
  </si>
  <si>
    <t>Beardslee</t>
  </si>
  <si>
    <t>Campbell-Savona CSD</t>
  </si>
  <si>
    <t>Campbell</t>
  </si>
  <si>
    <t>14821</t>
  </si>
  <si>
    <t>573002</t>
  </si>
  <si>
    <t>Wayland-Cohocton CSD</t>
  </si>
  <si>
    <t>2350 Route 63</t>
  </si>
  <si>
    <t>541102</t>
  </si>
  <si>
    <t>Samuel</t>
  </si>
  <si>
    <t>Shevat</t>
  </si>
  <si>
    <t>Cobleskill-Richmondville CSD</t>
  </si>
  <si>
    <t>Washington Heights</t>
  </si>
  <si>
    <t>Fonda</t>
  </si>
  <si>
    <t>12068</t>
  </si>
  <si>
    <t>270701</t>
  </si>
  <si>
    <t>Sylvia</t>
  </si>
  <si>
    <t>Root</t>
  </si>
  <si>
    <t>Fort Plain CSD</t>
  </si>
  <si>
    <t>West St.</t>
  </si>
  <si>
    <t>Fort Plain</t>
  </si>
  <si>
    <t>13339</t>
  </si>
  <si>
    <t>271102</t>
  </si>
  <si>
    <t>Eckler</t>
  </si>
  <si>
    <t>St. Johnsville CSD</t>
  </si>
  <si>
    <t>St Johnsville</t>
  </si>
  <si>
    <t>280100</t>
  </si>
  <si>
    <t>Mary Ellen</t>
  </si>
  <si>
    <t>Freeley</t>
  </si>
  <si>
    <t>Glen Cove City Schools</t>
  </si>
  <si>
    <t>Dosoris Lane</t>
  </si>
  <si>
    <t>Glen Cove</t>
  </si>
  <si>
    <t>11542</t>
  </si>
  <si>
    <t>280201</t>
  </si>
  <si>
    <t>Nathanial</t>
  </si>
  <si>
    <t>Clay</t>
  </si>
  <si>
    <t>Hempstead UFSD</t>
  </si>
  <si>
    <t>185 Peninsula Boulevard</t>
  </si>
  <si>
    <t>Hempstead</t>
  </si>
  <si>
    <t>11550</t>
  </si>
  <si>
    <t>280202</t>
  </si>
  <si>
    <t>Cannie</t>
  </si>
  <si>
    <t>Uniondale Public Schools</t>
  </si>
  <si>
    <t>Goodrich  Street</t>
  </si>
  <si>
    <t>Uniondale</t>
  </si>
  <si>
    <t>11553</t>
  </si>
  <si>
    <t>280203</t>
  </si>
  <si>
    <t>Dillon</t>
  </si>
  <si>
    <t>East Meadow UFSD</t>
  </si>
  <si>
    <t>Carman Avenue</t>
  </si>
  <si>
    <t>East Meadow</t>
  </si>
  <si>
    <t>11554</t>
  </si>
  <si>
    <t>280204</t>
  </si>
  <si>
    <t>Parla</t>
  </si>
  <si>
    <t>East Ramapo CSD</t>
  </si>
  <si>
    <t>105 So. Madison Ave.</t>
  </si>
  <si>
    <t>Spring Valley</t>
  </si>
  <si>
    <t>10977</t>
  </si>
  <si>
    <t>500414</t>
  </si>
  <si>
    <t>Weber</t>
  </si>
  <si>
    <t>Edwin Gould Acad-Lakeside Ramapo UFS</t>
  </si>
  <si>
    <t>675 Chestnut Ridge Rd.</t>
  </si>
  <si>
    <t>Chestnut Ridge</t>
  </si>
  <si>
    <t>510101</t>
  </si>
  <si>
    <t>Allan</t>
  </si>
  <si>
    <t>Tessier</t>
  </si>
  <si>
    <t>Brasher Falls CSD</t>
  </si>
  <si>
    <t>Route 11</t>
  </si>
  <si>
    <t>Brasher Falls</t>
  </si>
  <si>
    <t>13613</t>
  </si>
  <si>
    <t>510201</t>
  </si>
  <si>
    <t>Canton CSD</t>
  </si>
  <si>
    <t>State Street</t>
  </si>
  <si>
    <t>Canton</t>
  </si>
  <si>
    <t>13617</t>
  </si>
  <si>
    <t>510401</t>
  </si>
  <si>
    <t>Gail</t>
  </si>
  <si>
    <t>Gotham</t>
  </si>
  <si>
    <t>Clifton Fine CSD</t>
  </si>
  <si>
    <t>Main St-PO Box 75</t>
  </si>
  <si>
    <t>Star Lake</t>
  </si>
  <si>
    <t>13690</t>
  </si>
  <si>
    <t>510501</t>
  </si>
  <si>
    <t>Bregg</t>
  </si>
  <si>
    <t>Colton-Pierrepont CSD</t>
  </si>
  <si>
    <t>Maple Street</t>
  </si>
  <si>
    <t>Colton</t>
  </si>
  <si>
    <t>13625</t>
  </si>
  <si>
    <t>511101</t>
  </si>
  <si>
    <t>LaRose</t>
  </si>
  <si>
    <t>Gouverneur CSD</t>
  </si>
  <si>
    <t>133 East Barney Street</t>
  </si>
  <si>
    <t>Gouverneur</t>
  </si>
  <si>
    <t>13642</t>
  </si>
  <si>
    <t>511201</t>
  </si>
  <si>
    <t>Scofield</t>
  </si>
  <si>
    <t>Hammond CSD</t>
  </si>
  <si>
    <t>Hammond</t>
  </si>
  <si>
    <t>13646</t>
  </si>
  <si>
    <t>511301</t>
  </si>
  <si>
    <t>Hermon-Dekalb CSD</t>
  </si>
  <si>
    <t>Dekalb Junction</t>
  </si>
  <si>
    <t>13630</t>
  </si>
  <si>
    <t>511602</t>
  </si>
  <si>
    <t>Chesbrough</t>
  </si>
  <si>
    <t>Lisbon CSD</t>
  </si>
  <si>
    <t>Lisbon</t>
  </si>
  <si>
    <t>13658</t>
  </si>
  <si>
    <t>511901</t>
  </si>
  <si>
    <t>Straight</t>
  </si>
  <si>
    <t>Madrid Waddington CSD</t>
  </si>
  <si>
    <t>Route 345</t>
  </si>
  <si>
    <t>Madrid</t>
  </si>
  <si>
    <t>13660</t>
  </si>
  <si>
    <t>512001</t>
  </si>
  <si>
    <t>Huntley</t>
  </si>
  <si>
    <t>Massena CSD</t>
  </si>
  <si>
    <t>290 Main Street</t>
  </si>
  <si>
    <t>Massena</t>
  </si>
  <si>
    <t>13662</t>
  </si>
  <si>
    <t>512101</t>
  </si>
  <si>
    <t>Bruce</t>
  </si>
  <si>
    <t>Wakker</t>
  </si>
  <si>
    <t>Morristown CSD</t>
  </si>
  <si>
    <t>Gouverneur Street</t>
  </si>
  <si>
    <t>Morristown</t>
  </si>
  <si>
    <t>13664</t>
  </si>
  <si>
    <t>512201</t>
  </si>
  <si>
    <t>Short</t>
  </si>
  <si>
    <t>Norwood-Norfolk CSD</t>
  </si>
  <si>
    <t>PO Box 194</t>
  </si>
  <si>
    <t>Norwood</t>
  </si>
  <si>
    <t>13668</t>
  </si>
  <si>
    <t>512300</t>
  </si>
  <si>
    <t>Ogdensburg City Schools</t>
  </si>
  <si>
    <t>1100 State Street</t>
  </si>
  <si>
    <t>Ogdensburg</t>
  </si>
  <si>
    <t>13669</t>
  </si>
  <si>
    <t>512404</t>
  </si>
  <si>
    <t>Clive</t>
  </si>
  <si>
    <t>Chambers</t>
  </si>
  <si>
    <t>Heuvelton CSD</t>
  </si>
  <si>
    <t>Heuvelton</t>
  </si>
  <si>
    <t>13654</t>
  </si>
  <si>
    <t>512501</t>
  </si>
  <si>
    <t>A. Jay</t>
  </si>
  <si>
    <t>Kilcoyne</t>
  </si>
  <si>
    <t>Parishville Hopkinton CSD</t>
  </si>
  <si>
    <t>Parishville</t>
  </si>
  <si>
    <t>East Rockaway UFSD</t>
  </si>
  <si>
    <t>443 Ocean Avenue</t>
  </si>
  <si>
    <t>East Rockaway</t>
  </si>
  <si>
    <t>11518</t>
  </si>
  <si>
    <t>280220</t>
  </si>
  <si>
    <t>Metkiff</t>
  </si>
  <si>
    <t>Lynbrook UFSD</t>
  </si>
  <si>
    <t>Atlantic Avenue</t>
  </si>
  <si>
    <t>Lynbrook</t>
  </si>
  <si>
    <t>11563</t>
  </si>
  <si>
    <t>280221</t>
  </si>
  <si>
    <t>Johnson</t>
  </si>
  <si>
    <t>Rockville Centre UFSD</t>
  </si>
  <si>
    <t>Shepherd Street</t>
  </si>
  <si>
    <t>Rockville Centre</t>
  </si>
  <si>
    <t>11570</t>
  </si>
  <si>
    <t>280222</t>
  </si>
  <si>
    <t>Floral Park-Bellerose UFSD</t>
  </si>
  <si>
    <t>One Poppy Place</t>
  </si>
  <si>
    <t>Floral Park</t>
  </si>
  <si>
    <t>11001</t>
  </si>
  <si>
    <t>280223</t>
  </si>
  <si>
    <t>Bonuso</t>
  </si>
  <si>
    <t>Wantagh UFSD</t>
  </si>
  <si>
    <t>Beltagh Avenue</t>
  </si>
  <si>
    <t>Wantagh</t>
  </si>
  <si>
    <t>11793</t>
  </si>
  <si>
    <t>280224</t>
  </si>
  <si>
    <t>Fale</t>
  </si>
  <si>
    <t>Valley Stream 24 UFSD</t>
  </si>
  <si>
    <t>Horton Avenue</t>
  </si>
  <si>
    <t>280225</t>
  </si>
  <si>
    <t>Merrick UFSD</t>
  </si>
  <si>
    <t>21 Babylon Road</t>
  </si>
  <si>
    <t>Merrick</t>
  </si>
  <si>
    <t>11566</t>
  </si>
  <si>
    <t>280226</t>
  </si>
  <si>
    <t>Segerdahl</t>
  </si>
  <si>
    <t>Island Trees UFSD</t>
  </si>
  <si>
    <t>100 Owl Place</t>
  </si>
  <si>
    <t>280227</t>
  </si>
  <si>
    <t>Eisenberg</t>
  </si>
  <si>
    <t>West Hempstead UFSD</t>
  </si>
  <si>
    <t>252 Chestnut Street</t>
  </si>
  <si>
    <t>West Hempstead</t>
  </si>
  <si>
    <t>11552</t>
  </si>
  <si>
    <t>280229</t>
  </si>
  <si>
    <t>Estelle</t>
  </si>
  <si>
    <t>Kamler</t>
  </si>
  <si>
    <t>North Merrick UFSD</t>
  </si>
  <si>
    <t>1775 Old Mill Road</t>
  </si>
  <si>
    <t>280230</t>
  </si>
  <si>
    <t>McGoldrick</t>
  </si>
  <si>
    <t>Valley Stream 30 UFSD</t>
  </si>
  <si>
    <t>Shaw Avenue</t>
  </si>
  <si>
    <t>280231</t>
  </si>
  <si>
    <t>Cicero</t>
  </si>
  <si>
    <t>Island Park UFSD</t>
  </si>
  <si>
    <t>Trafalgar Boulevard</t>
  </si>
  <si>
    <t>Island Park</t>
  </si>
  <si>
    <t>11558</t>
  </si>
  <si>
    <t>280251</t>
  </si>
  <si>
    <t>Martin</t>
  </si>
  <si>
    <t>Insert Contract Index</t>
  </si>
  <si>
    <t>Agric. Shop</t>
  </si>
  <si>
    <t xml:space="preserve"> 20 max.</t>
  </si>
  <si>
    <t>Art</t>
  </si>
  <si>
    <t xml:space="preserve"> 25 max.</t>
  </si>
  <si>
    <t>Business</t>
  </si>
  <si>
    <t xml:space="preserve">  Ed.</t>
  </si>
  <si>
    <t xml:space="preserve"> 24 max.</t>
  </si>
  <si>
    <t>Computer</t>
  </si>
  <si>
    <t>Distributive</t>
  </si>
  <si>
    <t>Keyboarding</t>
  </si>
  <si>
    <t xml:space="preserve">  &amp; Typing</t>
  </si>
  <si>
    <t>Home &amp;</t>
  </si>
  <si>
    <t xml:space="preserve">  Careers</t>
  </si>
  <si>
    <t>Music:</t>
  </si>
  <si>
    <t xml:space="preserve">  Classroom</t>
  </si>
  <si>
    <t xml:space="preserve">  Instrumental</t>
  </si>
  <si>
    <t>25 Sq.Ft.x.4</t>
  </si>
  <si>
    <t xml:space="preserve">  Vocal</t>
  </si>
  <si>
    <t>20 Sq.Ft.x.4</t>
  </si>
  <si>
    <t>Technology</t>
  </si>
  <si>
    <t>Mech. Drawg.</t>
  </si>
  <si>
    <t xml:space="preserve">  &amp; CAD</t>
  </si>
  <si>
    <t>Science:</t>
  </si>
  <si>
    <t xml:space="preserve">  General</t>
  </si>
  <si>
    <t xml:space="preserve"> 30 max.</t>
  </si>
  <si>
    <t xml:space="preserve">  Earth</t>
  </si>
  <si>
    <t xml:space="preserve">  Biology</t>
  </si>
  <si>
    <t xml:space="preserve">  Chemistry</t>
  </si>
  <si>
    <t xml:space="preserve">  Physics</t>
  </si>
  <si>
    <t>Library</t>
  </si>
  <si>
    <t xml:space="preserve">  Reading Rm.</t>
  </si>
  <si>
    <t>Physical Ed.:</t>
  </si>
  <si>
    <t xml:space="preserve">  1st Gym Station</t>
  </si>
  <si>
    <t>48'x66' (3,168),</t>
  </si>
  <si>
    <t xml:space="preserve">  (up to 500)</t>
  </si>
  <si>
    <t xml:space="preserve">   max. 30</t>
  </si>
  <si>
    <t xml:space="preserve">  2nd Gym Station</t>
  </si>
  <si>
    <t xml:space="preserve">  (501-1,000)</t>
  </si>
  <si>
    <t xml:space="preserve">  max. 30</t>
  </si>
  <si>
    <t xml:space="preserve">  Each Add'l.</t>
  </si>
  <si>
    <t>36'x52'(1,872),</t>
  </si>
  <si>
    <t xml:space="preserve">  (500 or fraction)</t>
  </si>
  <si>
    <t xml:space="preserve">  Pool</t>
  </si>
  <si>
    <t>max. 30</t>
  </si>
  <si>
    <t>Study Hall</t>
  </si>
  <si>
    <t>Cafeteria as</t>
  </si>
  <si>
    <t>16.5 Sq. Ft.</t>
  </si>
  <si>
    <t xml:space="preserve">  Study Hall</t>
  </si>
  <si>
    <t xml:space="preserve"> x .7 max. </t>
  </si>
  <si>
    <t>26 Sq.Ft.=</t>
  </si>
  <si>
    <t>Minimum</t>
  </si>
  <si>
    <t xml:space="preserve">    </t>
  </si>
  <si>
    <t xml:space="preserve">   </t>
  </si>
  <si>
    <t xml:space="preserve"> 20 max</t>
  </si>
  <si>
    <t xml:space="preserve">  1st Gym Sta.  </t>
  </si>
  <si>
    <t xml:space="preserve">48'x66' </t>
  </si>
  <si>
    <t xml:space="preserve"> max. 30</t>
  </si>
  <si>
    <t xml:space="preserve">  2nd Gym Sta. </t>
  </si>
  <si>
    <t>48'x66'</t>
  </si>
  <si>
    <t>36'x52'</t>
  </si>
  <si>
    <t>Auditorium</t>
  </si>
  <si>
    <t xml:space="preserve"> max.70</t>
  </si>
  <si>
    <t>Cafeteria</t>
  </si>
  <si>
    <t>TOTAL Grades 1 to 6 =</t>
  </si>
  <si>
    <t>Actual Enrollment(if available):</t>
  </si>
  <si>
    <t>641401</t>
  </si>
  <si>
    <t>Kent</t>
  </si>
  <si>
    <t>Cauley</t>
  </si>
  <si>
    <t>Putnam CSD</t>
  </si>
  <si>
    <t>Lower Road</t>
  </si>
  <si>
    <t>Putnam Station</t>
  </si>
  <si>
    <t>12861</t>
  </si>
  <si>
    <t>641501</t>
  </si>
  <si>
    <t>Gregory</t>
  </si>
  <si>
    <t>Aidala</t>
  </si>
  <si>
    <t>Salem CSD</t>
  </si>
  <si>
    <t>East Broadway</t>
  </si>
  <si>
    <t>Salem</t>
  </si>
  <si>
    <t>12865</t>
  </si>
  <si>
    <t>641610</t>
  </si>
  <si>
    <t>Noe</t>
  </si>
  <si>
    <t>Cambridge CSD</t>
  </si>
  <si>
    <t>24 South Park St.</t>
  </si>
  <si>
    <t>Cambridge</t>
  </si>
  <si>
    <t>12816</t>
  </si>
  <si>
    <t>641701</t>
  </si>
  <si>
    <t>Watson</t>
  </si>
  <si>
    <t>Whitehall CSD</t>
  </si>
  <si>
    <t>Buckley Road</t>
  </si>
  <si>
    <t>Whitehall</t>
  </si>
  <si>
    <t>12887</t>
  </si>
  <si>
    <t>650101</t>
  </si>
  <si>
    <t>Christmann</t>
  </si>
  <si>
    <t>Newark CSD</t>
  </si>
  <si>
    <t>100 East Miller St.</t>
  </si>
  <si>
    <t>Newark</t>
  </si>
  <si>
    <t>14513</t>
  </si>
  <si>
    <t>650301</t>
  </si>
  <si>
    <t>Batterson</t>
  </si>
  <si>
    <t>Clyde-Savannah CSD</t>
  </si>
  <si>
    <t>215 Glasgow St.</t>
  </si>
  <si>
    <t>Clyde</t>
  </si>
  <si>
    <t>14433</t>
  </si>
  <si>
    <t>650501</t>
  </si>
  <si>
    <t>Morell</t>
  </si>
  <si>
    <t>Lyons CSD</t>
  </si>
  <si>
    <t>Witkowski</t>
  </si>
  <si>
    <t>St. Regis Falls CSD</t>
  </si>
  <si>
    <t>St Regis Falls</t>
  </si>
  <si>
    <t>12980</t>
  </si>
  <si>
    <t>170301</t>
  </si>
  <si>
    <t>Dominick</t>
  </si>
  <si>
    <t>Baggetta</t>
  </si>
  <si>
    <t>Wheelerville UFSD</t>
  </si>
  <si>
    <t>Caroga Lake</t>
  </si>
  <si>
    <t>12032</t>
  </si>
  <si>
    <t>170500</t>
  </si>
  <si>
    <t>V.</t>
  </si>
  <si>
    <t>Gloversville City Schools</t>
  </si>
  <si>
    <t>90 No. Main St.</t>
  </si>
  <si>
    <t>Gloversville</t>
  </si>
  <si>
    <t>12078</t>
  </si>
  <si>
    <t>170600</t>
  </si>
  <si>
    <t>Whelan</t>
  </si>
  <si>
    <t>Johnstown City School District</t>
  </si>
  <si>
    <t>501 Glebe Street</t>
  </si>
  <si>
    <t>Johnstown</t>
  </si>
  <si>
    <t>12095</t>
  </si>
  <si>
    <t>170801</t>
  </si>
  <si>
    <t>Acquaro</t>
  </si>
  <si>
    <t>Mayfield CSD</t>
  </si>
  <si>
    <t>Mayfield</t>
  </si>
  <si>
    <t>12117</t>
  </si>
  <si>
    <t>170901</t>
  </si>
  <si>
    <t>Muscatiello</t>
  </si>
  <si>
    <t>Northville CSD</t>
  </si>
  <si>
    <t>Third Street</t>
  </si>
  <si>
    <t>Northville</t>
  </si>
  <si>
    <t>12134</t>
  </si>
  <si>
    <t>171001</t>
  </si>
  <si>
    <t>Glenn</t>
  </si>
  <si>
    <t>Bellinger</t>
  </si>
  <si>
    <t>Oppenheim Ephratah CSD</t>
  </si>
  <si>
    <t>RD 2</t>
  </si>
  <si>
    <t>St. Johnsville</t>
  </si>
  <si>
    <t>13452</t>
  </si>
  <si>
    <t>171102</t>
  </si>
  <si>
    <t>1 South Broadway</t>
  </si>
  <si>
    <t>Hastings On Hudson</t>
  </si>
  <si>
    <t>660411</t>
  </si>
  <si>
    <t>Mallah</t>
  </si>
  <si>
    <t>Greenburgh Eleven UFSD</t>
  </si>
  <si>
    <t>Childrens Village</t>
  </si>
  <si>
    <t>660412</t>
  </si>
  <si>
    <t>Jacono</t>
  </si>
  <si>
    <t>St. Christopher's UFSD</t>
  </si>
  <si>
    <t>71 Broadway</t>
  </si>
  <si>
    <t>660413</t>
  </si>
  <si>
    <t>Seabrew</t>
  </si>
  <si>
    <t>Abbott UFSD</t>
  </si>
  <si>
    <t>100 No. Broadway</t>
  </si>
  <si>
    <t>660501</t>
  </si>
  <si>
    <t>Harrison CSD</t>
  </si>
  <si>
    <t>Union Avenue</t>
  </si>
  <si>
    <t>Harrison</t>
  </si>
  <si>
    <t>10528</t>
  </si>
  <si>
    <t>660701</t>
  </si>
  <si>
    <t>Sherry</t>
  </si>
  <si>
    <t>Mamaroneck UFSD</t>
  </si>
  <si>
    <t>1000 West Boston Post Rd.</t>
  </si>
  <si>
    <t>Mamaroneck</t>
  </si>
  <si>
    <t>10543</t>
  </si>
  <si>
    <t>660801</t>
  </si>
  <si>
    <t>Whearty</t>
  </si>
  <si>
    <t>Mt Pleasant CSD</t>
  </si>
  <si>
    <t>Westlake Drive</t>
  </si>
  <si>
    <t>Thornwood</t>
  </si>
  <si>
    <t>10594</t>
  </si>
  <si>
    <t>660802</t>
  </si>
  <si>
    <t>Lisi</t>
  </si>
  <si>
    <t>Pocantico Hills CSD</t>
  </si>
  <si>
    <t>599 Bedford Road</t>
  </si>
  <si>
    <t>660803</t>
  </si>
  <si>
    <t>Smalls</t>
  </si>
  <si>
    <t>Hawthorne-Cedar Knolls UFSD</t>
  </si>
  <si>
    <t>226 Linda Avenue</t>
  </si>
  <si>
    <t>Hawthorne</t>
  </si>
  <si>
    <t>10532</t>
  </si>
  <si>
    <t>660804</t>
  </si>
  <si>
    <t>Canzoneri</t>
  </si>
  <si>
    <t>Mt Pleasant Cottage UFSD</t>
  </si>
  <si>
    <t>PO Box 8-Broadway</t>
  </si>
  <si>
    <t>Pleasantville</t>
  </si>
  <si>
    <t>10570</t>
  </si>
  <si>
    <t>660805</t>
  </si>
  <si>
    <t>Valhalla UFSD</t>
  </si>
  <si>
    <t>300 Columbus Avenue</t>
  </si>
  <si>
    <t>Valhalla</t>
  </si>
  <si>
    <t>10595</t>
  </si>
  <si>
    <t>660806</t>
  </si>
  <si>
    <t>Corinne</t>
  </si>
  <si>
    <t>Bloomer</t>
  </si>
  <si>
    <t>Mt Pleasant-Blythedale UFSD</t>
  </si>
  <si>
    <t>95 Bradhurst Avenue</t>
  </si>
  <si>
    <t>660809</t>
  </si>
  <si>
    <t>Antonecchia</t>
  </si>
  <si>
    <t>Pleasantville UFSD</t>
  </si>
  <si>
    <t>Romer Avenue</t>
  </si>
  <si>
    <t>660900</t>
  </si>
  <si>
    <t>Ross</t>
  </si>
  <si>
    <t>Mount Vernon City Schools</t>
  </si>
  <si>
    <t>165 No. Columbus Ave.</t>
  </si>
  <si>
    <t>Mount Vernon</t>
  </si>
  <si>
    <t>10550</t>
  </si>
  <si>
    <t>661004</t>
  </si>
  <si>
    <t>Chappaqua CSD</t>
  </si>
  <si>
    <t>PO Box 21</t>
  </si>
  <si>
    <t>Chappaqua</t>
  </si>
  <si>
    <t>10514</t>
  </si>
  <si>
    <t>661100</t>
  </si>
  <si>
    <t>New Rochelle City Schools</t>
  </si>
  <si>
    <t>515 North Avenue</t>
  </si>
  <si>
    <t>New Rochelle</t>
  </si>
  <si>
    <t>10801</t>
  </si>
  <si>
    <t>661201</t>
  </si>
  <si>
    <t>Fox</t>
  </si>
  <si>
    <t>Byram Hills CSD</t>
  </si>
  <si>
    <t>10 Tripp Lane</t>
  </si>
  <si>
    <t>Armonk</t>
  </si>
  <si>
    <t>10504</t>
  </si>
  <si>
    <t>661301</t>
  </si>
  <si>
    <t>North Salem CSD</t>
  </si>
  <si>
    <t>Rte 124</t>
  </si>
  <si>
    <t>North Salem</t>
  </si>
  <si>
    <t>10560</t>
  </si>
  <si>
    <t>661401</t>
  </si>
  <si>
    <t>Roelle</t>
  </si>
  <si>
    <t>Ossining UFSD</t>
  </si>
  <si>
    <t>190 Croton Ave.</t>
  </si>
  <si>
    <t>Ossining</t>
  </si>
  <si>
    <t>10562</t>
  </si>
  <si>
    <t>661402</t>
  </si>
  <si>
    <t>Frances</t>
  </si>
  <si>
    <t>Wills</t>
  </si>
  <si>
    <t>Briarcliff Manor UFSD</t>
  </si>
  <si>
    <t>Ingham Road</t>
  </si>
  <si>
    <t>Briarcliff Manor</t>
  </si>
  <si>
    <t>10510</t>
  </si>
  <si>
    <t>661500</t>
  </si>
  <si>
    <t>Salvatore</t>
  </si>
  <si>
    <t>Corda</t>
  </si>
  <si>
    <t>Peekskill City Schools</t>
  </si>
  <si>
    <t>1031 Elm St.</t>
  </si>
  <si>
    <t>Peekskill</t>
  </si>
  <si>
    <t>10566</t>
  </si>
  <si>
    <t>661601</t>
  </si>
  <si>
    <t>Pelham UFSD</t>
  </si>
  <si>
    <t>17 Franklin Place</t>
  </si>
  <si>
    <t>Pelham</t>
  </si>
  <si>
    <t>10803</t>
  </si>
  <si>
    <t>661800</t>
  </si>
  <si>
    <t>Rye City Schools</t>
  </si>
  <si>
    <t>324 Midland Avenue</t>
  </si>
  <si>
    <t>Rye</t>
  </si>
  <si>
    <t>10580</t>
  </si>
  <si>
    <t>661901</t>
  </si>
  <si>
    <t>Mustich</t>
  </si>
  <si>
    <t>Rye Neck UFSD</t>
  </si>
  <si>
    <t>310 Hornidge Road</t>
  </si>
  <si>
    <t>661904</t>
  </si>
  <si>
    <t>Coletti</t>
  </si>
  <si>
    <t>Port Chester-Rye UFSD</t>
  </si>
  <si>
    <t>Box 246</t>
  </si>
  <si>
    <t>Port Chester</t>
  </si>
  <si>
    <t>10573</t>
  </si>
  <si>
    <t>661905</t>
  </si>
  <si>
    <t>Bruno</t>
  </si>
  <si>
    <t>Ponterio</t>
  </si>
  <si>
    <t>Blind Brook-Rye UFSD</t>
  </si>
  <si>
    <t>390 North Ridge St.</t>
  </si>
  <si>
    <t>Rye Brook</t>
  </si>
  <si>
    <t>662001</t>
  </si>
  <si>
    <t>McGill</t>
  </si>
  <si>
    <t>Scarsdale UFSD</t>
  </si>
  <si>
    <t>Brewster Road</t>
  </si>
  <si>
    <t>662101</t>
  </si>
  <si>
    <t>Brodow</t>
  </si>
  <si>
    <t>Somers CSD</t>
  </si>
  <si>
    <t>Route 139</t>
  </si>
  <si>
    <t>Lincolndale</t>
  </si>
  <si>
    <t>10540</t>
  </si>
  <si>
    <t>662200</t>
  </si>
  <si>
    <t>Saul</t>
  </si>
  <si>
    <t>Yanofsky</t>
  </si>
  <si>
    <t>White Plains City Schools</t>
  </si>
  <si>
    <t>5 Homeside Lane</t>
  </si>
  <si>
    <t>White Plains</t>
  </si>
  <si>
    <t>10605</t>
  </si>
  <si>
    <t>662300</t>
  </si>
  <si>
    <t>Andre</t>
  </si>
  <si>
    <t>Hornsby</t>
  </si>
  <si>
    <t>Yonkers City Schools</t>
  </si>
  <si>
    <t>145 Palmer Road</t>
  </si>
  <si>
    <t>Yonkers</t>
  </si>
  <si>
    <t>10701</t>
  </si>
  <si>
    <t>662401</t>
  </si>
  <si>
    <t>Barnett</t>
  </si>
  <si>
    <t>Sturm</t>
  </si>
  <si>
    <t>Lakeland CSD</t>
  </si>
  <si>
    <t>1086 East Main St.</t>
  </si>
  <si>
    <t>Shrub Oak</t>
  </si>
  <si>
    <t>10588</t>
  </si>
  <si>
    <t>662402</t>
  </si>
  <si>
    <t>VanZanten</t>
  </si>
  <si>
    <t>Yorktown CSD</t>
  </si>
  <si>
    <t>2723 Crompond Rd.</t>
  </si>
  <si>
    <t>Yorktown Heights</t>
  </si>
  <si>
    <t>10598</t>
  </si>
  <si>
    <t>670201</t>
  </si>
  <si>
    <t>Rossetti</t>
  </si>
  <si>
    <t>Attica CSD</t>
  </si>
  <si>
    <t>3338 E. Main St.</t>
  </si>
  <si>
    <t>Attica</t>
  </si>
  <si>
    <t>14011</t>
  </si>
  <si>
    <t>670401</t>
  </si>
  <si>
    <t>Backer</t>
  </si>
  <si>
    <t>Letchworth CSD</t>
  </si>
  <si>
    <t>School Road</t>
  </si>
  <si>
    <t>Gainesville</t>
  </si>
  <si>
    <t>14066</t>
  </si>
  <si>
    <t>671002</t>
  </si>
  <si>
    <t>McIntosh</t>
  </si>
  <si>
    <t>Wyoming CSD</t>
  </si>
  <si>
    <t>State Rd.</t>
  </si>
  <si>
    <t>Wyoming</t>
  </si>
  <si>
    <t>14591</t>
  </si>
  <si>
    <t>671201</t>
  </si>
  <si>
    <t>Mc Avoy</t>
  </si>
  <si>
    <t>Perry CSD</t>
  </si>
  <si>
    <t>59 Leicester St.</t>
  </si>
  <si>
    <t>Perry</t>
  </si>
  <si>
    <t>14530</t>
  </si>
  <si>
    <t>78 Thornton Ave.</t>
  </si>
  <si>
    <t>Auburn</t>
  </si>
  <si>
    <t>13021</t>
  </si>
  <si>
    <t>050301</t>
  </si>
  <si>
    <t>Donald</t>
  </si>
  <si>
    <t>Gooley</t>
  </si>
  <si>
    <t>Weedsport CSD</t>
  </si>
  <si>
    <t>2821 East Brutus Street</t>
  </si>
  <si>
    <t>Weedsport</t>
  </si>
  <si>
    <t>13166</t>
  </si>
  <si>
    <t>050401</t>
  </si>
  <si>
    <t>Klem</t>
  </si>
  <si>
    <t>Cato-Meridian CSD</t>
  </si>
  <si>
    <t>PO Box 100</t>
  </si>
  <si>
    <t>Cato</t>
  </si>
  <si>
    <t>13033</t>
  </si>
  <si>
    <t>050701</t>
  </si>
  <si>
    <t>Smith</t>
  </si>
  <si>
    <t>Southern Cayuga CSD</t>
  </si>
  <si>
    <t>Aurora</t>
  </si>
  <si>
    <t>13026</t>
  </si>
  <si>
    <t>051101</t>
  </si>
  <si>
    <t>O.</t>
  </si>
  <si>
    <t>DeRusha</t>
  </si>
  <si>
    <t>Port Byron CSD</t>
  </si>
  <si>
    <t>30 Maple Avenue</t>
  </si>
  <si>
    <t>Port Byron</t>
  </si>
  <si>
    <t>13140</t>
  </si>
  <si>
    <t>051301</t>
  </si>
  <si>
    <t>Tammaro</t>
  </si>
  <si>
    <t>Moravia CSD</t>
  </si>
  <si>
    <t>50 South Main Street</t>
  </si>
  <si>
    <t>Moravia</t>
  </si>
  <si>
    <t>13118</t>
  </si>
  <si>
    <t>051901</t>
  </si>
  <si>
    <t>Whitney</t>
  </si>
  <si>
    <t>K.</t>
  </si>
  <si>
    <t>Vantine</t>
  </si>
  <si>
    <t>Union Springs CSD</t>
  </si>
  <si>
    <t>27 North Cayuga Street</t>
  </si>
  <si>
    <t>Union Springs</t>
  </si>
  <si>
    <t>13160</t>
  </si>
  <si>
    <t>060201</t>
  </si>
  <si>
    <t>Edmund</t>
  </si>
  <si>
    <t>Harvey</t>
  </si>
  <si>
    <t>Southwestern CSD</t>
  </si>
  <si>
    <t>600 Hunt Road</t>
  </si>
  <si>
    <t>Jamestown</t>
  </si>
  <si>
    <t>14701</t>
  </si>
  <si>
    <t>060301</t>
  </si>
  <si>
    <t>Paul</t>
  </si>
  <si>
    <t>Grekalski</t>
  </si>
  <si>
    <t>Frewsburg CSD</t>
  </si>
  <si>
    <t>Institute Street</t>
  </si>
  <si>
    <t>Frewsburg</t>
  </si>
  <si>
    <t>14738</t>
  </si>
  <si>
    <t>060401</t>
  </si>
  <si>
    <t>Brian</t>
  </si>
  <si>
    <t>Jordan</t>
  </si>
  <si>
    <t>Cassadaga Valley CSD</t>
  </si>
  <si>
    <t>PO Box 540</t>
  </si>
  <si>
    <t>Sinclairville</t>
  </si>
  <si>
    <t>14782</t>
  </si>
  <si>
    <t>060601</t>
  </si>
  <si>
    <t>Vincent</t>
  </si>
  <si>
    <t>Vecchiarella</t>
  </si>
  <si>
    <t>Pine Valley CSD-So Dayton</t>
  </si>
  <si>
    <t>Route 83</t>
  </si>
  <si>
    <t>South Dayton</t>
  </si>
  <si>
    <t>14138</t>
  </si>
  <si>
    <t>060701</t>
  </si>
  <si>
    <t>Karen</t>
  </si>
  <si>
    <t>Raccuia</t>
  </si>
  <si>
    <t>Clymer CSD</t>
  </si>
  <si>
    <t>East Main Street</t>
  </si>
  <si>
    <t>Clymer</t>
  </si>
  <si>
    <t>14724</t>
  </si>
  <si>
    <t>060800</t>
  </si>
  <si>
    <t>Militello</t>
  </si>
  <si>
    <t>Dunkirk City Schools</t>
  </si>
  <si>
    <t>620 Marauder Street</t>
  </si>
  <si>
    <t>Dunkirk</t>
  </si>
  <si>
    <t>14048</t>
  </si>
  <si>
    <t>061001</t>
  </si>
  <si>
    <t>Albert</t>
  </si>
  <si>
    <t>D'Attilio</t>
  </si>
  <si>
    <t>Bemus Point CSD</t>
  </si>
  <si>
    <t>3980 Dutch Hollow Rd.</t>
  </si>
  <si>
    <t>Bemus Point</t>
  </si>
  <si>
    <t>14712</t>
  </si>
  <si>
    <t>061101</t>
  </si>
  <si>
    <t>J. Richard</t>
  </si>
  <si>
    <t>Rodriguez</t>
  </si>
  <si>
    <t>Falconer CSD</t>
  </si>
  <si>
    <t>East Avenue</t>
  </si>
  <si>
    <t>Falconer</t>
  </si>
  <si>
    <t>14733</t>
  </si>
  <si>
    <t>061501</t>
  </si>
  <si>
    <t>Mills</t>
  </si>
  <si>
    <t>Silver Creek CSD</t>
  </si>
  <si>
    <t>Dickinson St., Box 270</t>
  </si>
  <si>
    <t>Silver Creek</t>
  </si>
  <si>
    <t>14136</t>
  </si>
  <si>
    <t>061503</t>
  </si>
  <si>
    <t>Philip</t>
  </si>
  <si>
    <t>Benson</t>
  </si>
  <si>
    <t>Forestville CSD</t>
  </si>
  <si>
    <t>Academy Street</t>
  </si>
  <si>
    <t>Forestville</t>
  </si>
  <si>
    <t>14062</t>
  </si>
  <si>
    <t>061601</t>
  </si>
  <si>
    <t>S.</t>
  </si>
  <si>
    <t>Hay</t>
  </si>
  <si>
    <t>Panama CSD</t>
  </si>
  <si>
    <t>Panama</t>
  </si>
  <si>
    <t>14767</t>
  </si>
  <si>
    <t>061700</t>
  </si>
  <si>
    <t>Raymond</t>
  </si>
  <si>
    <t>Fashano</t>
  </si>
  <si>
    <t>Jamestown City Schools</t>
  </si>
  <si>
    <t>200 East Fourth Street</t>
  </si>
  <si>
    <t>062201</t>
  </si>
  <si>
    <t>Coon</t>
  </si>
  <si>
    <t>Fredonia CSD</t>
  </si>
  <si>
    <t>Fredonia</t>
  </si>
  <si>
    <t>14063</t>
  </si>
  <si>
    <t>062301</t>
  </si>
  <si>
    <t>Thom</t>
  </si>
  <si>
    <t>Brocton CSD</t>
  </si>
  <si>
    <t>West Main Street</t>
  </si>
  <si>
    <t>Brocton</t>
  </si>
  <si>
    <t>14716</t>
  </si>
  <si>
    <t>062401</t>
  </si>
  <si>
    <t>Colleen</t>
  </si>
  <si>
    <t>Taggerty</t>
  </si>
  <si>
    <t>Ripley CSD</t>
  </si>
  <si>
    <t>12 North State Street</t>
  </si>
  <si>
    <t>Ripley</t>
  </si>
  <si>
    <t>14775</t>
  </si>
  <si>
    <t>062601</t>
  </si>
  <si>
    <t>Howard</t>
  </si>
  <si>
    <t>Ferguson</t>
  </si>
  <si>
    <t>Sherman CSD</t>
  </si>
  <si>
    <t>Park St., Box 950</t>
  </si>
  <si>
    <t>Sherman</t>
  </si>
  <si>
    <t>14781</t>
  </si>
  <si>
    <t>062901</t>
  </si>
  <si>
    <t>Margaret</t>
  </si>
  <si>
    <t>Sauer</t>
  </si>
  <si>
    <t>Westfield CSD</t>
  </si>
  <si>
    <t>Westfield</t>
  </si>
  <si>
    <t>14787</t>
  </si>
  <si>
    <t>070600</t>
  </si>
  <si>
    <t>Laura</t>
  </si>
  <si>
    <t>Sherwood</t>
  </si>
  <si>
    <t>Elmira City Schools</t>
  </si>
  <si>
    <t>951 Hoffman Street</t>
  </si>
  <si>
    <t>Elmira</t>
  </si>
  <si>
    <t>14905</t>
  </si>
  <si>
    <t>070901</t>
  </si>
  <si>
    <t>Keith</t>
  </si>
  <si>
    <t>Reester</t>
  </si>
  <si>
    <t>Horseheads CSD</t>
  </si>
  <si>
    <t>One Raider Lane</t>
  </si>
  <si>
    <t>Horseheads</t>
  </si>
  <si>
    <t>14845</t>
  </si>
  <si>
    <t>070902</t>
  </si>
  <si>
    <t>Clemens</t>
  </si>
  <si>
    <t>Elmira Heights CSD</t>
  </si>
  <si>
    <t>100 Robinwood Ave.</t>
  </si>
  <si>
    <t>Elmira Heights</t>
  </si>
  <si>
    <t>14903</t>
  </si>
  <si>
    <t>080101</t>
  </si>
  <si>
    <t>Vernice</t>
  </si>
  <si>
    <t>Church</t>
  </si>
  <si>
    <t>Afton CSD</t>
  </si>
  <si>
    <t>18 Sand Street</t>
  </si>
  <si>
    <t>Afton</t>
  </si>
  <si>
    <t>13730</t>
  </si>
  <si>
    <t>080201</t>
  </si>
  <si>
    <t>Murphy</t>
  </si>
  <si>
    <t>Bainbridge Guilford CSD</t>
  </si>
  <si>
    <t>18 Juliand Street</t>
  </si>
  <si>
    <t>Bainbridge</t>
  </si>
  <si>
    <t>13733</t>
  </si>
  <si>
    <t>080601</t>
  </si>
  <si>
    <t>Frederick</t>
  </si>
  <si>
    <t>Tarolli</t>
  </si>
  <si>
    <t>Greene CSD</t>
  </si>
  <si>
    <t>South Canal Street</t>
  </si>
  <si>
    <t>Greene</t>
  </si>
  <si>
    <t>13778</t>
  </si>
  <si>
    <t>080701</t>
  </si>
  <si>
    <t>Klockowski</t>
  </si>
  <si>
    <t>Mount Upton CSD</t>
  </si>
  <si>
    <t>Mt. Upton</t>
  </si>
  <si>
    <t>13809</t>
  </si>
  <si>
    <t>081200</t>
  </si>
  <si>
    <t>Kennedy</t>
  </si>
  <si>
    <t>Norwich City Schools</t>
  </si>
  <si>
    <t>Board of Education Bldg.</t>
  </si>
  <si>
    <t>Norwich</t>
  </si>
  <si>
    <t>13815</t>
  </si>
  <si>
    <t>081401</t>
  </si>
  <si>
    <t>Jane</t>
  </si>
  <si>
    <t>Collins</t>
  </si>
  <si>
    <t>Otselic Valley CSD</t>
  </si>
  <si>
    <t>Maple St-Box 161</t>
  </si>
  <si>
    <t>South Otselic</t>
  </si>
  <si>
    <t>13155</t>
  </si>
  <si>
    <t>081501</t>
  </si>
  <si>
    <t>Grayson</t>
  </si>
  <si>
    <t>Stevens</t>
  </si>
  <si>
    <t>Oxford Academy &amp; CSD</t>
  </si>
  <si>
    <t>So. Washington Ave.</t>
  </si>
  <si>
    <t>Oxford</t>
  </si>
  <si>
    <t>13830</t>
  </si>
  <si>
    <t>082001</t>
  </si>
  <si>
    <t>Steven</t>
  </si>
  <si>
    <t>Szatko</t>
  </si>
  <si>
    <t>Sherburne Earlville CSD</t>
  </si>
  <si>
    <t>15 Utica Road</t>
  </si>
  <si>
    <t>Sherburne</t>
  </si>
  <si>
    <t>13460</t>
  </si>
  <si>
    <t>090201</t>
  </si>
  <si>
    <t>Linda</t>
  </si>
  <si>
    <t>Fiacco</t>
  </si>
  <si>
    <t>AuSable Valley CSD</t>
  </si>
  <si>
    <t>1273 Route 9N</t>
  </si>
  <si>
    <t>Clintonville</t>
  </si>
  <si>
    <t>12924</t>
  </si>
  <si>
    <t>PROJECT INFORMATION</t>
  </si>
  <si>
    <t>Architects Firm Name:</t>
  </si>
  <si>
    <t>Your Firm Name</t>
  </si>
  <si>
    <t>Architects Project Number:</t>
  </si>
  <si>
    <t>Your Project Number</t>
  </si>
  <si>
    <t>SED Project Number:</t>
  </si>
  <si>
    <t>SED Project Number</t>
  </si>
  <si>
    <t>Building Name:</t>
  </si>
  <si>
    <t>Building Name</t>
  </si>
  <si>
    <t>Building Address:</t>
  </si>
  <si>
    <t>Building Address</t>
  </si>
  <si>
    <t>School District Name:</t>
  </si>
  <si>
    <t>School District Contact Person:</t>
  </si>
  <si>
    <t>School District Contact Phone #:</t>
  </si>
  <si>
    <t>County of District:</t>
  </si>
  <si>
    <t>County of District</t>
  </si>
  <si>
    <t>Your Firm's Phone Number:</t>
  </si>
  <si>
    <t>Phone Number</t>
  </si>
  <si>
    <t>Contact Person:</t>
  </si>
  <si>
    <t>Contact Person</t>
  </si>
  <si>
    <t>Contact Person's email address:</t>
  </si>
  <si>
    <t>Contact Person's email address</t>
  </si>
  <si>
    <t>WORKSHEET NAME</t>
  </si>
  <si>
    <t>SHEET NAME</t>
  </si>
  <si>
    <t>SHEET FUNCTION</t>
  </si>
  <si>
    <t>Instructions</t>
  </si>
  <si>
    <t>Instructions, Notes and Tips</t>
  </si>
  <si>
    <t>Minimal How to use this spreadsheet</t>
  </si>
  <si>
    <t>Letter of Intent Form</t>
  </si>
  <si>
    <t>New Building-Addition-Reconstruction</t>
  </si>
  <si>
    <t>Required Project Paperwork</t>
  </si>
  <si>
    <t>Preliminary Plans App.</t>
  </si>
  <si>
    <t>Application for examination and approval of final plans and specifications</t>
  </si>
  <si>
    <t>Project Description 1</t>
  </si>
  <si>
    <t>Project Description Front</t>
  </si>
  <si>
    <t>Project Description 2</t>
  </si>
  <si>
    <t>Project Description Back</t>
  </si>
  <si>
    <t>Final Plans Checklist</t>
  </si>
  <si>
    <t>Checklist For Application For Building Permit And Examination And Approval Of Final Plans And Specifications</t>
  </si>
  <si>
    <t>Eval. Exist. Bldg.</t>
  </si>
  <si>
    <t>Evaluation Of Existing Building</t>
  </si>
  <si>
    <t>Final Plans App.</t>
  </si>
  <si>
    <t>Struct. Responsibility</t>
  </si>
  <si>
    <t>Structural Responsibility Check</t>
  </si>
  <si>
    <t>West Seneca</t>
  </si>
  <si>
    <t>14224</t>
  </si>
  <si>
    <t>150203</t>
  </si>
  <si>
    <t>A. Jack</t>
  </si>
  <si>
    <t>Roberts</t>
  </si>
  <si>
    <t>Crown Point CSD</t>
  </si>
  <si>
    <t>Crown Point</t>
  </si>
  <si>
    <t>12928</t>
  </si>
  <si>
    <t>150301</t>
  </si>
  <si>
    <t>J. Kirk</t>
  </si>
  <si>
    <t>Walter</t>
  </si>
  <si>
    <t>Elizabethtown-Lewis CSD</t>
  </si>
  <si>
    <t>Court St.</t>
  </si>
  <si>
    <t>Elizabethtown</t>
  </si>
  <si>
    <t>12932</t>
  </si>
  <si>
    <t>150601</t>
  </si>
  <si>
    <t>Cynthia</t>
  </si>
  <si>
    <t>Forth</t>
  </si>
  <si>
    <t>Keene CSD</t>
  </si>
  <si>
    <t>Market Street</t>
  </si>
  <si>
    <t>Keene Valley</t>
  </si>
  <si>
    <t>12943</t>
  </si>
  <si>
    <t>150801</t>
  </si>
  <si>
    <t>Jaeger</t>
  </si>
  <si>
    <t>Minerva CSD</t>
  </si>
  <si>
    <t>Route 29</t>
  </si>
  <si>
    <t>Olmstedville</t>
  </si>
  <si>
    <t>12857</t>
  </si>
  <si>
    <t>150901</t>
  </si>
  <si>
    <t>Bresett</t>
  </si>
  <si>
    <t>Moriah CSD</t>
  </si>
  <si>
    <t>HCR #1 Box 7A</t>
  </si>
  <si>
    <t>Port Henry</t>
  </si>
  <si>
    <t>12974</t>
  </si>
  <si>
    <t>151001</t>
  </si>
  <si>
    <t>Barbara</t>
  </si>
  <si>
    <t>Kearns</t>
  </si>
  <si>
    <t>Newcomb CSD</t>
  </si>
  <si>
    <t>Route 28N</t>
  </si>
  <si>
    <t>Newcomb</t>
  </si>
  <si>
    <t>12852</t>
  </si>
  <si>
    <t>151102</t>
  </si>
  <si>
    <t>Ernest</t>
  </si>
  <si>
    <t>Stretton</t>
  </si>
  <si>
    <t>Lake Placid CSD</t>
  </si>
  <si>
    <t>Lake Placid</t>
  </si>
  <si>
    <t>12946</t>
  </si>
  <si>
    <t>151401</t>
  </si>
  <si>
    <t>Jones</t>
  </si>
  <si>
    <t>Schroon Lake CSD</t>
  </si>
  <si>
    <t>Schroon Lake</t>
  </si>
  <si>
    <t>12870</t>
  </si>
  <si>
    <t>151501</t>
  </si>
  <si>
    <t>McDonald</t>
  </si>
  <si>
    <t>Ticonderoga CSD</t>
  </si>
  <si>
    <t>351 Amherst Avenue</t>
  </si>
  <si>
    <t>Ticonderoga</t>
  </si>
  <si>
    <t>12883</t>
  </si>
  <si>
    <t>151601</t>
  </si>
  <si>
    <t>Eggleston</t>
  </si>
  <si>
    <t>Westport CSD</t>
  </si>
  <si>
    <t>Sisco St.</t>
  </si>
  <si>
    <t>Westport</t>
  </si>
  <si>
    <t>12993</t>
  </si>
  <si>
    <t>151701</t>
  </si>
  <si>
    <t>Gallagher</t>
  </si>
  <si>
    <t>Willsboro CSD</t>
  </si>
  <si>
    <t>Harry</t>
  </si>
  <si>
    <t>Brooks</t>
  </si>
  <si>
    <t>Broadalbin-Perth CSD</t>
  </si>
  <si>
    <t>14 School Street</t>
  </si>
  <si>
    <t>Broadalbin</t>
  </si>
  <si>
    <t>12025</t>
  </si>
  <si>
    <t>180202</t>
  </si>
  <si>
    <t>Alexander CSD</t>
  </si>
  <si>
    <t>3314 Buffalo St.</t>
  </si>
  <si>
    <t>Alexander</t>
  </si>
  <si>
    <t>14005</t>
  </si>
  <si>
    <t>180300</t>
  </si>
  <si>
    <t>Stutzman</t>
  </si>
  <si>
    <t>Batavia City Schools</t>
  </si>
  <si>
    <t>39 Washington Avenue</t>
  </si>
  <si>
    <t>Batavia</t>
  </si>
  <si>
    <t>14020</t>
  </si>
  <si>
    <t>180701</t>
  </si>
  <si>
    <t>J. Dennis</t>
  </si>
  <si>
    <t>Kirst</t>
  </si>
  <si>
    <t>Byron Bergen CSD</t>
  </si>
  <si>
    <t>Townline Rd.</t>
  </si>
  <si>
    <t>Bergen</t>
  </si>
  <si>
    <t>14416</t>
  </si>
  <si>
    <t>180901</t>
  </si>
  <si>
    <t>Elba CSD</t>
  </si>
  <si>
    <t>57 So. Main St.</t>
  </si>
  <si>
    <t>Elba</t>
  </si>
  <si>
    <t>14058</t>
  </si>
  <si>
    <t>181001</t>
  </si>
  <si>
    <t>Thompson</t>
  </si>
  <si>
    <t>LeRoy CSD</t>
  </si>
  <si>
    <t>2-6 Trigon Park</t>
  </si>
  <si>
    <t>LeRoy</t>
  </si>
  <si>
    <t>14482</t>
  </si>
  <si>
    <t>181101</t>
  </si>
  <si>
    <t>Hall</t>
  </si>
  <si>
    <t>Oakfield Alabama CSD</t>
  </si>
  <si>
    <t>Lewiston Rd.</t>
  </si>
  <si>
    <t>Oakfield</t>
  </si>
  <si>
    <t>14125</t>
  </si>
  <si>
    <t>181201</t>
  </si>
  <si>
    <t>Edward</t>
  </si>
  <si>
    <t>Orman</t>
  </si>
  <si>
    <t>Pavilion CSD</t>
  </si>
  <si>
    <t>7014 Big Tree Rd.</t>
  </si>
  <si>
    <t>Pavilion</t>
  </si>
  <si>
    <t>14525</t>
  </si>
  <si>
    <t>181302</t>
  </si>
  <si>
    <t>Boyd</t>
  </si>
  <si>
    <t>Pembroke CSD</t>
  </si>
  <si>
    <t>Rtes 5 &amp; 77</t>
  </si>
  <si>
    <t>Corfu</t>
  </si>
  <si>
    <t>14036</t>
  </si>
  <si>
    <t>190301</t>
  </si>
  <si>
    <t>Zwoboda</t>
  </si>
  <si>
    <t>Cairo-Durham CSD</t>
  </si>
  <si>
    <t>Main St-Box 780</t>
  </si>
  <si>
    <t>Cairo</t>
  </si>
  <si>
    <t>12413</t>
  </si>
  <si>
    <t>190401</t>
  </si>
  <si>
    <t>Geraldine</t>
  </si>
  <si>
    <t>Wolf</t>
  </si>
  <si>
    <t>Catskill CSD</t>
  </si>
  <si>
    <t>343 West Main Street</t>
  </si>
  <si>
    <t>Catskill</t>
  </si>
  <si>
    <t>12414</t>
  </si>
  <si>
    <t>190501</t>
  </si>
  <si>
    <t>L. Jeffrey</t>
  </si>
  <si>
    <t>Baltes</t>
  </si>
  <si>
    <t>Coxsackie Athens CSD</t>
  </si>
  <si>
    <t>24 Sunset Boulevard</t>
  </si>
  <si>
    <t>Coxsackie</t>
  </si>
  <si>
    <t>12051</t>
  </si>
  <si>
    <t>190701</t>
  </si>
  <si>
    <t>Burnham</t>
  </si>
  <si>
    <t>Greenville CSD</t>
  </si>
  <si>
    <t>Route 81</t>
  </si>
  <si>
    <t>Greenville</t>
  </si>
  <si>
    <t>12083</t>
  </si>
  <si>
    <t>190901</t>
  </si>
  <si>
    <t>Pezak</t>
  </si>
  <si>
    <t>Hunter-Tannersville CSD</t>
  </si>
  <si>
    <t>Tannersville</t>
  </si>
  <si>
    <t>12485</t>
  </si>
  <si>
    <t>191401</t>
  </si>
  <si>
    <t>Windham-Ashland-Jewett CSD</t>
  </si>
  <si>
    <t>Windham</t>
  </si>
  <si>
    <t>12496</t>
  </si>
  <si>
    <t>200101</t>
  </si>
  <si>
    <t>Fitzgerald</t>
  </si>
  <si>
    <t>Piseco Common School</t>
  </si>
  <si>
    <t>Route 8</t>
  </si>
  <si>
    <t>Piseco</t>
  </si>
  <si>
    <t>12139</t>
  </si>
  <si>
    <t>200401</t>
  </si>
  <si>
    <t>Green</t>
  </si>
  <si>
    <t>Indian Lake CSD</t>
  </si>
  <si>
    <t>28 West Main Street</t>
  </si>
  <si>
    <t>Indian Lake</t>
  </si>
  <si>
    <t>12842</t>
  </si>
  <si>
    <t>200501</t>
  </si>
  <si>
    <t>Alana</t>
  </si>
  <si>
    <t>Kempf</t>
  </si>
  <si>
    <t>Inlet Common School</t>
  </si>
  <si>
    <t>Box 207</t>
  </si>
  <si>
    <t>Inlet</t>
  </si>
  <si>
    <t>13360</t>
  </si>
  <si>
    <t>200601</t>
  </si>
  <si>
    <t>Brewer, Jr.</t>
  </si>
  <si>
    <t>Lake Pleasant CSD</t>
  </si>
  <si>
    <t>Elm Lake Road</t>
  </si>
  <si>
    <t>Speculator</t>
  </si>
  <si>
    <t>12164</t>
  </si>
  <si>
    <t>200701</t>
  </si>
  <si>
    <t>Beardsley</t>
  </si>
  <si>
    <t>Long Lake CSD</t>
  </si>
  <si>
    <t>Long Lake</t>
  </si>
  <si>
    <t>12847</t>
  </si>
  <si>
    <t>200702</t>
  </si>
  <si>
    <t>Jacunski</t>
  </si>
  <si>
    <t>Raquette Lake UFSD</t>
  </si>
  <si>
    <t>PO Box 277</t>
  </si>
  <si>
    <t>Raquette Lake</t>
  </si>
  <si>
    <t>13436</t>
  </si>
  <si>
    <t>200901</t>
  </si>
  <si>
    <t>Goodale</t>
  </si>
  <si>
    <t>Wells CSD</t>
  </si>
  <si>
    <t>PO Box 300</t>
  </si>
  <si>
    <t>Wells</t>
  </si>
  <si>
    <t>12190</t>
  </si>
  <si>
    <t>210302</t>
  </si>
  <si>
    <t>Steet</t>
  </si>
  <si>
    <t>West Canada Valley CSD</t>
  </si>
  <si>
    <t>Newport</t>
  </si>
  <si>
    <t>13416</t>
  </si>
  <si>
    <t>210402</t>
  </si>
  <si>
    <t>Molloy</t>
  </si>
  <si>
    <t>Frankfort-Schuyler CSD</t>
  </si>
  <si>
    <t>Palmer Street</t>
  </si>
  <si>
    <t>Frankfort</t>
  </si>
  <si>
    <t>13340</t>
  </si>
  <si>
    <t>210501</t>
  </si>
  <si>
    <t>Tutty</t>
  </si>
  <si>
    <t>Ilion CSD</t>
  </si>
  <si>
    <t>PO Box 480</t>
  </si>
  <si>
    <t>Ilion</t>
  </si>
  <si>
    <t>13357</t>
  </si>
  <si>
    <t>210502</t>
  </si>
  <si>
    <t>Service</t>
  </si>
  <si>
    <t>Mohawk CSD</t>
  </si>
  <si>
    <t>28 Grove St.</t>
  </si>
  <si>
    <t>Mohawk</t>
  </si>
  <si>
    <t>13407</t>
  </si>
  <si>
    <t>210601</t>
  </si>
  <si>
    <t>Moorhead</t>
  </si>
  <si>
    <t>Herkimer CSD</t>
  </si>
  <si>
    <t>801 West German Street</t>
  </si>
  <si>
    <t>Herkimer</t>
  </si>
  <si>
    <t>13350</t>
  </si>
  <si>
    <t>210800</t>
  </si>
  <si>
    <t>Gokey</t>
  </si>
  <si>
    <t>Little Falls City Schools</t>
  </si>
  <si>
    <t>770 East Main Street</t>
  </si>
  <si>
    <t>Little Falls</t>
  </si>
  <si>
    <t>13365</t>
  </si>
  <si>
    <t>211003</t>
  </si>
  <si>
    <t>Dolgeville CSD</t>
  </si>
  <si>
    <t>Slawson St.</t>
  </si>
  <si>
    <t>Dolgeville</t>
  </si>
  <si>
    <t>13329</t>
  </si>
  <si>
    <t>211103</t>
  </si>
  <si>
    <t>Stewart</t>
  </si>
  <si>
    <t>Poland CSD</t>
  </si>
  <si>
    <t>Rt 8, PO Box 8</t>
  </si>
  <si>
    <t>Poland</t>
  </si>
  <si>
    <t>13431</t>
  </si>
  <si>
    <t>211701</t>
  </si>
  <si>
    <t>Christman</t>
  </si>
  <si>
    <t>Van Hornesville-Owen D Young CSD</t>
  </si>
  <si>
    <t>Van Hornesville</t>
  </si>
  <si>
    <t>13475</t>
  </si>
  <si>
    <t>211901</t>
  </si>
  <si>
    <t>Town Of Webb UFSD</t>
  </si>
  <si>
    <t>Main Street, PO Box 38</t>
  </si>
  <si>
    <t>Old Forge</t>
  </si>
  <si>
    <t>13420</t>
  </si>
  <si>
    <t>212001</t>
  </si>
  <si>
    <t>Young</t>
  </si>
  <si>
    <t>Mt. Markham CSD (fmlyBridgwtrWWinfie</t>
  </si>
  <si>
    <t>Fairground Road</t>
  </si>
  <si>
    <t>West Winfield</t>
  </si>
  <si>
    <t>13491</t>
  </si>
  <si>
    <t>220101</t>
  </si>
  <si>
    <t>Terry</t>
  </si>
  <si>
    <t>Fralick</t>
  </si>
  <si>
    <t>South Jefferson CSD</t>
  </si>
  <si>
    <t>6 Institute Street</t>
  </si>
  <si>
    <t>Adams</t>
  </si>
  <si>
    <t>13605</t>
  </si>
  <si>
    <t>220202</t>
  </si>
  <si>
    <t>Myrajean</t>
  </si>
  <si>
    <t>Koster</t>
  </si>
  <si>
    <t>Alexandria CSD</t>
  </si>
  <si>
    <t>34 Bolton Avenue</t>
  </si>
  <si>
    <t>Alexandria Bay</t>
  </si>
  <si>
    <t>13607</t>
  </si>
  <si>
    <t>220301</t>
  </si>
  <si>
    <t>Indian River CSD</t>
  </si>
  <si>
    <t>32735B County Rte. 29</t>
  </si>
  <si>
    <t>Philadelphia</t>
  </si>
  <si>
    <t>13673</t>
  </si>
  <si>
    <t>220401</t>
  </si>
  <si>
    <t>Archer</t>
  </si>
  <si>
    <t>General Brown CSD</t>
  </si>
  <si>
    <t>415 East Grove Street</t>
  </si>
  <si>
    <t>Dexter</t>
  </si>
  <si>
    <t>13634</t>
  </si>
  <si>
    <t>220701</t>
  </si>
  <si>
    <t>Montonna</t>
  </si>
  <si>
    <t>Thousand Islands CSD</t>
  </si>
  <si>
    <t>High St.</t>
  </si>
  <si>
    <t>Clayton</t>
  </si>
  <si>
    <t>13624</t>
  </si>
  <si>
    <t>220909</t>
  </si>
  <si>
    <t>Glenda</t>
  </si>
  <si>
    <t>Wait</t>
  </si>
  <si>
    <t>Belleville Henderson CSD</t>
  </si>
  <si>
    <t>8372 Cty Rte. 75</t>
  </si>
  <si>
    <t>Belleville</t>
  </si>
  <si>
    <t>13611</t>
  </si>
  <si>
    <t>221001</t>
  </si>
  <si>
    <t>Suzanne</t>
  </si>
  <si>
    <t>Tingley</t>
  </si>
  <si>
    <t>Sackets Harbor CSD</t>
  </si>
  <si>
    <t>PO Box 290</t>
  </si>
  <si>
    <t>Sackets Harbor</t>
  </si>
  <si>
    <t>13685</t>
  </si>
  <si>
    <t>221301</t>
  </si>
  <si>
    <t>Bilkey</t>
  </si>
  <si>
    <t>Lyme CSD</t>
  </si>
  <si>
    <t>Academy St-PO Box 219</t>
  </si>
  <si>
    <t>Chaumont</t>
  </si>
  <si>
    <t>13622</t>
  </si>
  <si>
    <t>221401</t>
  </si>
  <si>
    <t>Joan</t>
  </si>
  <si>
    <t>Mazulewicz</t>
  </si>
  <si>
    <t>LaFargeville CSD</t>
  </si>
  <si>
    <t>PO Box 138</t>
  </si>
  <si>
    <t>LaFargeville</t>
  </si>
  <si>
    <t>13656</t>
  </si>
  <si>
    <t>222000</t>
  </si>
  <si>
    <t>Reardon</t>
  </si>
  <si>
    <t>Watertown City Schools</t>
  </si>
  <si>
    <t>376 Butterfield Avenue</t>
  </si>
  <si>
    <t>Watertown</t>
  </si>
  <si>
    <t>13601</t>
  </si>
  <si>
    <t>222201</t>
  </si>
  <si>
    <t>Carthage CSD</t>
  </si>
  <si>
    <t>Martin Street Rd.</t>
  </si>
  <si>
    <t>Carthage</t>
  </si>
  <si>
    <t>13619</t>
  </si>
  <si>
    <t>230201</t>
  </si>
  <si>
    <t>Copenhagen CSD</t>
  </si>
  <si>
    <t>Mechanic Street</t>
  </si>
  <si>
    <t>Copenhagen</t>
  </si>
  <si>
    <t>13626</t>
  </si>
  <si>
    <t>230301</t>
  </si>
  <si>
    <t>Kahn</t>
  </si>
  <si>
    <t>Harrisville CSD</t>
  </si>
  <si>
    <t>PO Box 189</t>
  </si>
  <si>
    <t>Harrisville</t>
  </si>
  <si>
    <t>13648</t>
  </si>
  <si>
    <t>230901</t>
  </si>
  <si>
    <t>Wormuth</t>
  </si>
  <si>
    <t>Lowville CSD</t>
  </si>
  <si>
    <t>7668 State Street</t>
  </si>
  <si>
    <t>Lowville</t>
  </si>
  <si>
    <t>13367</t>
  </si>
  <si>
    <t>231101</t>
  </si>
  <si>
    <t>House</t>
  </si>
  <si>
    <t>South Lewis CSD</t>
  </si>
  <si>
    <t>Turin</t>
  </si>
  <si>
    <t>13473</t>
  </si>
  <si>
    <t>231301</t>
  </si>
  <si>
    <t>Crowell</t>
  </si>
  <si>
    <t>Beaver River CSD</t>
  </si>
  <si>
    <t>Artz Rd.</t>
  </si>
  <si>
    <t>Beaver Falls</t>
  </si>
  <si>
    <t>13305</t>
  </si>
  <si>
    <t>240101</t>
  </si>
  <si>
    <t>Jeanne</t>
  </si>
  <si>
    <t>Dangle</t>
  </si>
  <si>
    <t>Avon CSD</t>
  </si>
  <si>
    <t>191 Clinton Street</t>
  </si>
  <si>
    <t>Avon</t>
  </si>
  <si>
    <t>14414</t>
  </si>
  <si>
    <t>240201</t>
  </si>
  <si>
    <t>Dinolfo</t>
  </si>
  <si>
    <t>Caledonia Mumford CSD</t>
  </si>
  <si>
    <t>99 North Street</t>
  </si>
  <si>
    <t>Caledonia</t>
  </si>
  <si>
    <t>14423</t>
  </si>
  <si>
    <t>240401</t>
  </si>
  <si>
    <t>Yvonne</t>
  </si>
  <si>
    <t>Watkins</t>
  </si>
  <si>
    <t>Geneseo CSD</t>
  </si>
  <si>
    <t>4050 Avon Road</t>
  </si>
  <si>
    <t>Geneseo</t>
  </si>
  <si>
    <t>14454</t>
  </si>
  <si>
    <t>240801</t>
  </si>
  <si>
    <t>Covell</t>
  </si>
  <si>
    <t>Livonia CSD</t>
  </si>
  <si>
    <t>Spring St.</t>
  </si>
  <si>
    <t>Livonia</t>
  </si>
  <si>
    <t>14487</t>
  </si>
  <si>
    <t>240901</t>
  </si>
  <si>
    <t>Kathleen</t>
  </si>
  <si>
    <t>Farrell</t>
  </si>
  <si>
    <t>Mount Morris CSD</t>
  </si>
  <si>
    <t>Bonadonna Avenue</t>
  </si>
  <si>
    <t>Mt Morris</t>
  </si>
  <si>
    <t>14510</t>
  </si>
  <si>
    <t>241001</t>
  </si>
  <si>
    <t>Nelson</t>
  </si>
  <si>
    <t>Dansville CSD</t>
  </si>
  <si>
    <t>285 North Main Street</t>
  </si>
  <si>
    <t>Dansville</t>
  </si>
  <si>
    <t>14437</t>
  </si>
  <si>
    <t>241701</t>
  </si>
  <si>
    <t>Manko</t>
  </si>
  <si>
    <t>York CSD</t>
  </si>
  <si>
    <t>Route 63</t>
  </si>
  <si>
    <t>Retsof</t>
  </si>
  <si>
    <t>14539</t>
  </si>
  <si>
    <t>250109</t>
  </si>
  <si>
    <t>Skahill  Jr.</t>
  </si>
  <si>
    <t>Brookfield CSD</t>
  </si>
  <si>
    <t>Fair Street</t>
  </si>
  <si>
    <t>Brookfield</t>
  </si>
  <si>
    <t>13314</t>
  </si>
  <si>
    <t>250201</t>
  </si>
  <si>
    <t>Read</t>
  </si>
  <si>
    <t>Cazenovia CSD</t>
  </si>
  <si>
    <t>31 Emory Avenue</t>
  </si>
  <si>
    <t>Cazenovia</t>
  </si>
  <si>
    <t>13035</t>
  </si>
  <si>
    <t>250301</t>
  </si>
  <si>
    <t>Wright</t>
  </si>
  <si>
    <t>DeRuyter CSD</t>
  </si>
  <si>
    <t>711 Railroad Street</t>
  </si>
  <si>
    <t>DeRuyter</t>
  </si>
  <si>
    <t>13052</t>
  </si>
  <si>
    <t>250401</t>
  </si>
  <si>
    <t>Bauersfeld</t>
  </si>
  <si>
    <t>Morrisville Eaton CSD</t>
  </si>
  <si>
    <t>57 Eaton St-PO Box R</t>
  </si>
  <si>
    <t>Morrisville</t>
  </si>
  <si>
    <t>13408</t>
  </si>
  <si>
    <t>250701</t>
  </si>
  <si>
    <t>Backus</t>
  </si>
  <si>
    <t>Hamilton CSD</t>
  </si>
  <si>
    <t>W. Kendrick Ave.</t>
  </si>
  <si>
    <t>Hamilton</t>
  </si>
  <si>
    <t>13346</t>
  </si>
  <si>
    <t>250901</t>
  </si>
  <si>
    <t>Kilfoile</t>
  </si>
  <si>
    <t>Canastota CSD</t>
  </si>
  <si>
    <t>220 No. Peterboro St.</t>
  </si>
  <si>
    <t>Canastota</t>
  </si>
  <si>
    <t>13032</t>
  </si>
  <si>
    <t>251101</t>
  </si>
  <si>
    <t>Curtin</t>
  </si>
  <si>
    <t>Madison CSD</t>
  </si>
  <si>
    <t>Route 20</t>
  </si>
  <si>
    <t>Madison</t>
  </si>
  <si>
    <t>13402</t>
  </si>
  <si>
    <t>251501</t>
  </si>
  <si>
    <t>Stratton</t>
  </si>
  <si>
    <t>Stockbridge Valley CSD</t>
  </si>
  <si>
    <t>Munnsville</t>
  </si>
  <si>
    <t>13409</t>
  </si>
  <si>
    <t>251601</t>
  </si>
  <si>
    <t>Porter</t>
  </si>
  <si>
    <t>Chittenango CSD</t>
  </si>
  <si>
    <t>RD#2 Fyler Road</t>
  </si>
  <si>
    <t>Chittenango</t>
  </si>
  <si>
    <t>13037</t>
  </si>
  <si>
    <t>260101</t>
  </si>
  <si>
    <t>Henry</t>
  </si>
  <si>
    <t>Peris</t>
  </si>
  <si>
    <t>Brighton CSD</t>
  </si>
  <si>
    <t>2035 Monroe Avenue</t>
  </si>
  <si>
    <t>Rochester</t>
  </si>
  <si>
    <t>14618</t>
  </si>
  <si>
    <t>260401</t>
  </si>
  <si>
    <t>Dadey</t>
  </si>
  <si>
    <t>Gates Chili CSD</t>
  </si>
  <si>
    <t>910 Wegman Road</t>
  </si>
  <si>
    <t>14624</t>
  </si>
  <si>
    <t>260501</t>
  </si>
  <si>
    <t>Waltz</t>
  </si>
  <si>
    <t>Greece CSD</t>
  </si>
  <si>
    <t>North Greece</t>
  </si>
  <si>
    <t>14515</t>
  </si>
  <si>
    <t>260801</t>
  </si>
  <si>
    <t>East Irondequoit CSD</t>
  </si>
  <si>
    <t>600 Pardee Road</t>
  </si>
  <si>
    <t>14609</t>
  </si>
  <si>
    <t>260803</t>
  </si>
  <si>
    <t>west Irondequoit CSD</t>
  </si>
  <si>
    <t>370 Cooper Road</t>
  </si>
  <si>
    <t>14617</t>
  </si>
  <si>
    <t>260901</t>
  </si>
  <si>
    <t>Diane</t>
  </si>
  <si>
    <t>Reed</t>
  </si>
  <si>
    <t>Honeoye Falls-Lima CSD</t>
  </si>
  <si>
    <t>20 Church Street</t>
  </si>
  <si>
    <t>Honeoye Falls</t>
  </si>
  <si>
    <t>14472</t>
  </si>
  <si>
    <t>261001</t>
  </si>
  <si>
    <t>Timbs</t>
  </si>
  <si>
    <t>Spencerport CSD</t>
  </si>
  <si>
    <t>71 Lyell Ave.</t>
  </si>
  <si>
    <t>Spencerport</t>
  </si>
  <si>
    <t>14559</t>
  </si>
  <si>
    <t>261101</t>
  </si>
  <si>
    <t>Hilton CSD</t>
  </si>
  <si>
    <t>Klucik</t>
  </si>
  <si>
    <t>Richburg CSD</t>
  </si>
  <si>
    <t>Richburg</t>
  </si>
  <si>
    <t>14774</t>
  </si>
  <si>
    <t>040101</t>
  </si>
  <si>
    <t>Allegany CSD</t>
  </si>
  <si>
    <t>Fourth Street</t>
  </si>
  <si>
    <t>060501</t>
  </si>
  <si>
    <t>Mayville CSD</t>
  </si>
  <si>
    <t>060502</t>
  </si>
  <si>
    <t>Scarnati</t>
  </si>
  <si>
    <t>Chautauqua CSD</t>
  </si>
  <si>
    <t>Box 1097</t>
  </si>
  <si>
    <t>Chautauqua</t>
  </si>
  <si>
    <t>14722</t>
  </si>
  <si>
    <t>081001</t>
  </si>
  <si>
    <t>New Berlin CSD</t>
  </si>
  <si>
    <t>Board Of Education</t>
  </si>
  <si>
    <t>New Berlin</t>
  </si>
  <si>
    <t>13411</t>
  </si>
  <si>
    <t>081002</t>
  </si>
  <si>
    <t>Barney</t>
  </si>
  <si>
    <t>South New Berlin CSD</t>
  </si>
  <si>
    <t>090801</t>
  </si>
  <si>
    <t>Cringle</t>
  </si>
  <si>
    <t>Dannemora UFSD</t>
  </si>
  <si>
    <t>Dannemora</t>
  </si>
  <si>
    <t>12929</t>
  </si>
  <si>
    <t>091401</t>
  </si>
  <si>
    <t>251300</t>
  </si>
  <si>
    <t>470201</t>
  </si>
  <si>
    <t>Gilbertsville (Mount Upton) CSD</t>
  </si>
  <si>
    <t>Mount Upton</t>
  </si>
  <si>
    <t>491301</t>
  </si>
  <si>
    <t>Thero</t>
  </si>
  <si>
    <t>540401</t>
  </si>
  <si>
    <t>Cobleskill CSD</t>
  </si>
  <si>
    <t>Washington Hghts</t>
  </si>
  <si>
    <t>541101</t>
  </si>
  <si>
    <t>Wilford</t>
  </si>
  <si>
    <t>Richmondville CSD</t>
  </si>
  <si>
    <t>Richmondville</t>
  </si>
  <si>
    <t>12149</t>
  </si>
  <si>
    <t>561001</t>
  </si>
  <si>
    <t>Burke</t>
  </si>
  <si>
    <t>561005</t>
  </si>
  <si>
    <t>Viertel</t>
  </si>
  <si>
    <t>Border City UFSD</t>
  </si>
  <si>
    <t>467 Border City Road</t>
  </si>
  <si>
    <t>570301</t>
  </si>
  <si>
    <t>Norton</t>
  </si>
  <si>
    <t>Savona CSD</t>
  </si>
  <si>
    <t>64 East Lamoka Avenue</t>
  </si>
  <si>
    <t>Savona</t>
  </si>
  <si>
    <t>14879</t>
  </si>
  <si>
    <t>570602</t>
  </si>
  <si>
    <t>Campbell CSD</t>
  </si>
  <si>
    <t>581009</t>
  </si>
  <si>
    <t>Ellwood</t>
  </si>
  <si>
    <t>Route 25</t>
  </si>
  <si>
    <t>581011</t>
  </si>
  <si>
    <t>Laurel Common School</t>
  </si>
  <si>
    <t>Laurel</t>
  </si>
  <si>
    <t>11948</t>
  </si>
  <si>
    <t>590201</t>
  </si>
  <si>
    <t>Jeffersonville-Youngsville CSD</t>
  </si>
  <si>
    <t>590401</t>
  </si>
  <si>
    <t>591501</t>
  </si>
  <si>
    <t>Charlotte</t>
  </si>
  <si>
    <t>Narrowsburg CSD</t>
  </si>
  <si>
    <t>7 Erie Avenue</t>
  </si>
  <si>
    <t>Narrowsburg</t>
  </si>
  <si>
    <t>12764</t>
  </si>
  <si>
    <t>589200</t>
  </si>
  <si>
    <t>Milliken</t>
  </si>
  <si>
    <t>480504</t>
  </si>
  <si>
    <t>Plainview Old Bethpage CSD</t>
  </si>
  <si>
    <t>117 Central Park Road</t>
  </si>
  <si>
    <t>580251</t>
  </si>
  <si>
    <t>Carasiti</t>
  </si>
  <si>
    <t>Eastport-South Manor CHS District</t>
  </si>
  <si>
    <t>390-B Montauk Highway</t>
  </si>
  <si>
    <t>Selected Aid Ratio(if available):</t>
  </si>
  <si>
    <t>Current Aid Ratio(if available):</t>
  </si>
  <si>
    <t>District Name</t>
  </si>
  <si>
    <t>North Bellmore UFSD</t>
  </si>
  <si>
    <t>Martin Avenue</t>
  </si>
  <si>
    <t>North Bellmore</t>
  </si>
  <si>
    <t>11710</t>
  </si>
  <si>
    <t>280205</t>
  </si>
  <si>
    <t>Herman</t>
  </si>
  <si>
    <t>Sirois</t>
  </si>
  <si>
    <t>Levittown UFSD</t>
  </si>
  <si>
    <t>Abbey &amp; Ranch Lanes</t>
  </si>
  <si>
    <t>Levittown</t>
  </si>
  <si>
    <t>11756</t>
  </si>
  <si>
    <t>280206</t>
  </si>
  <si>
    <t>Ranier</t>
  </si>
  <si>
    <t>Melucci</t>
  </si>
  <si>
    <t>Seaford UFSD</t>
  </si>
  <si>
    <t>1600 Washington Ave.</t>
  </si>
  <si>
    <t>Seaford</t>
  </si>
  <si>
    <t>11783</t>
  </si>
  <si>
    <t>280207</t>
  </si>
  <si>
    <t>Sheldon</t>
  </si>
  <si>
    <t>Dumain</t>
  </si>
  <si>
    <t>Bellmore UFSD</t>
  </si>
  <si>
    <t>2750 So. St. Mark's Ave.</t>
  </si>
  <si>
    <t>Bellmore</t>
  </si>
  <si>
    <t>280208</t>
  </si>
  <si>
    <t>Mostow</t>
  </si>
  <si>
    <t>Roosevelt UFSD</t>
  </si>
  <si>
    <t>240 Denton Place</t>
  </si>
  <si>
    <t>Roosevelt</t>
  </si>
  <si>
    <t>11575</t>
  </si>
  <si>
    <t>280209</t>
  </si>
  <si>
    <t>Josephine</t>
  </si>
  <si>
    <t>Moffett</t>
  </si>
  <si>
    <t>Freeport UFSD</t>
  </si>
  <si>
    <t>235 North Ocean Avenue</t>
  </si>
  <si>
    <t>Freeport</t>
  </si>
  <si>
    <t>11520</t>
  </si>
  <si>
    <t>280210</t>
  </si>
  <si>
    <t>Kathy</t>
  </si>
  <si>
    <t>Weiss</t>
  </si>
  <si>
    <t>Baldwin Union Free SD</t>
  </si>
  <si>
    <t>960 Hastings Street</t>
  </si>
  <si>
    <t>Baldwin</t>
  </si>
  <si>
    <t>11510</t>
  </si>
  <si>
    <t>280211</t>
  </si>
  <si>
    <t>Oceanside UFSD</t>
  </si>
  <si>
    <t>145 Merle Avenue</t>
  </si>
  <si>
    <t>Oceanside</t>
  </si>
  <si>
    <t>11572</t>
  </si>
  <si>
    <t>280212</t>
  </si>
  <si>
    <t>Peter</t>
  </si>
  <si>
    <t>Scordo</t>
  </si>
  <si>
    <t>Malverne UFSD</t>
  </si>
  <si>
    <t>301 Wicks Lane</t>
  </si>
  <si>
    <t>Malverne</t>
  </si>
  <si>
    <t>11565</t>
  </si>
  <si>
    <t>280213</t>
  </si>
  <si>
    <t>Daugherty</t>
  </si>
  <si>
    <t>Valley Stream 13 UFSD</t>
  </si>
  <si>
    <t>Corona Avenue</t>
  </si>
  <si>
    <t>Valley Stream</t>
  </si>
  <si>
    <t>11582</t>
  </si>
  <si>
    <t>280214</t>
  </si>
  <si>
    <t>Fowler</t>
  </si>
  <si>
    <t>Hewlett-Woodmere UFSD</t>
  </si>
  <si>
    <t>1180 Henrietta Place</t>
  </si>
  <si>
    <t>Hewlett Woodmere</t>
  </si>
  <si>
    <t>11557</t>
  </si>
  <si>
    <t>280215</t>
  </si>
  <si>
    <t>Kelleher</t>
  </si>
  <si>
    <t>Lawrence UFSD</t>
  </si>
  <si>
    <t>195 Broadway Box 477</t>
  </si>
  <si>
    <t>11559</t>
  </si>
  <si>
    <t>280216</t>
  </si>
  <si>
    <t>Palandra</t>
  </si>
  <si>
    <t>Elmont UFSD</t>
  </si>
  <si>
    <t>Elmont Road</t>
  </si>
  <si>
    <t>Elmont</t>
  </si>
  <si>
    <t>11003</t>
  </si>
  <si>
    <t>280217</t>
  </si>
  <si>
    <t>Timothy</t>
  </si>
  <si>
    <t>Lafferty</t>
  </si>
  <si>
    <t>Franklin Square UFSD</t>
  </si>
  <si>
    <t>Franklin Square</t>
  </si>
  <si>
    <t>11010</t>
  </si>
  <si>
    <t>280218</t>
  </si>
  <si>
    <t>I.</t>
  </si>
  <si>
    <t>Leitman</t>
  </si>
  <si>
    <t>Garden City UFSD</t>
  </si>
  <si>
    <t>56 Cathedral Avenue</t>
  </si>
  <si>
    <t>Garden City</t>
  </si>
  <si>
    <t>11530</t>
  </si>
  <si>
    <t>280219</t>
  </si>
  <si>
    <t>Angela</t>
  </si>
  <si>
    <t>Eisert, C.P.A.</t>
  </si>
  <si>
    <t>Dover UFSD</t>
  </si>
  <si>
    <t>Box 6311</t>
  </si>
  <si>
    <t>Dover Plains</t>
  </si>
  <si>
    <t>12522</t>
  </si>
  <si>
    <t>130801</t>
  </si>
  <si>
    <t>Burpee</t>
  </si>
  <si>
    <t>Hyde Park CSD</t>
  </si>
  <si>
    <t>Haviland Road</t>
  </si>
  <si>
    <t>Hyde Park</t>
  </si>
  <si>
    <t>12538</t>
  </si>
  <si>
    <t>131101</t>
  </si>
  <si>
    <t>Justine</t>
  </si>
  <si>
    <t>Winters</t>
  </si>
  <si>
    <t>Northeast (Webutuck) CSD</t>
  </si>
  <si>
    <t>Haight Road</t>
  </si>
  <si>
    <t>Amenia</t>
  </si>
  <si>
    <t>12501</t>
  </si>
  <si>
    <t>131201</t>
  </si>
  <si>
    <t>Evelyn</t>
  </si>
  <si>
    <t>Jerkins</t>
  </si>
  <si>
    <t>Pawling CSD</t>
  </si>
  <si>
    <t>7 Haight Street</t>
  </si>
  <si>
    <t>Pawling</t>
  </si>
  <si>
    <t>12564</t>
  </si>
  <si>
    <t>131301</t>
  </si>
  <si>
    <t>Mahar</t>
  </si>
  <si>
    <t>Pine Plains CSD</t>
  </si>
  <si>
    <t>3731 State Route 199</t>
  </si>
  <si>
    <t>Pine Plains</t>
  </si>
  <si>
    <t>12567</t>
  </si>
  <si>
    <t>131500</t>
  </si>
  <si>
    <t>Baker</t>
  </si>
  <si>
    <t>Poughkeepsie City Schools</t>
  </si>
  <si>
    <t>11 College Avenue</t>
  </si>
  <si>
    <t>Poughkeepsie</t>
  </si>
  <si>
    <t>12603</t>
  </si>
  <si>
    <t>131601</t>
  </si>
  <si>
    <t>Rothman</t>
  </si>
  <si>
    <t>Arlington CSD</t>
  </si>
  <si>
    <t>120 Dutchess Turnpike</t>
  </si>
  <si>
    <t>131602</t>
  </si>
  <si>
    <t>Andrew</t>
  </si>
  <si>
    <t>Manca</t>
  </si>
  <si>
    <t>Spackenkill UFSD</t>
  </si>
  <si>
    <t>15 Croft Road</t>
  </si>
  <si>
    <t>131701</t>
  </si>
  <si>
    <t>Jan</t>
  </si>
  <si>
    <t>Volpe</t>
  </si>
  <si>
    <t>Red Hook CSD</t>
  </si>
  <si>
    <t>Mill Road</t>
  </si>
  <si>
    <t>Red Hook</t>
  </si>
  <si>
    <t>12571</t>
  </si>
  <si>
    <t>131801</t>
  </si>
  <si>
    <t>Phelan</t>
  </si>
  <si>
    <t>Rhinebeck CSD</t>
  </si>
  <si>
    <t>Box 351</t>
  </si>
  <si>
    <t>Rhinebeck</t>
  </si>
  <si>
    <t>12572</t>
  </si>
  <si>
    <t>131802</t>
  </si>
  <si>
    <t>Mary Ann</t>
  </si>
  <si>
    <t>Dowling</t>
  </si>
  <si>
    <t>Rhinecliff UFSD</t>
  </si>
  <si>
    <t>Morton Rd.</t>
  </si>
  <si>
    <t>Rhinecliff</t>
  </si>
  <si>
    <t>12574</t>
  </si>
  <si>
    <t>132101</t>
  </si>
  <si>
    <t>Warren</t>
  </si>
  <si>
    <t>Gersen</t>
  </si>
  <si>
    <t>Wappingers CSD</t>
  </si>
  <si>
    <t>Remsen Avenue</t>
  </si>
  <si>
    <t>Wappingers Falls</t>
  </si>
  <si>
    <t>12590</t>
  </si>
  <si>
    <t>132201</t>
  </si>
  <si>
    <t>Mahoney</t>
  </si>
  <si>
    <t>Millbrook CSD</t>
  </si>
  <si>
    <t>Alden Place</t>
  </si>
  <si>
    <t>Millbrook</t>
  </si>
  <si>
    <t>12545</t>
  </si>
  <si>
    <t>140101</t>
  </si>
  <si>
    <t>Raw, Jr.</t>
  </si>
  <si>
    <t>Alden CSD</t>
  </si>
  <si>
    <t>13190 Park Street</t>
  </si>
  <si>
    <t>Alden</t>
  </si>
  <si>
    <t>14004</t>
  </si>
  <si>
    <t>140201</t>
  </si>
  <si>
    <t>Ford</t>
  </si>
  <si>
    <t>Amherst CSD</t>
  </si>
  <si>
    <t>55 Kings Highway</t>
  </si>
  <si>
    <t>Amherst</t>
  </si>
  <si>
    <t>14226</t>
  </si>
  <si>
    <t>140203</t>
  </si>
  <si>
    <t>Ann</t>
  </si>
  <si>
    <t>Fuqua</t>
  </si>
  <si>
    <t>Williamsville CSD</t>
  </si>
  <si>
    <t>New York Mills</t>
  </si>
  <si>
    <t>13417</t>
  </si>
  <si>
    <t>411603</t>
  </si>
  <si>
    <t>Hanna</t>
  </si>
  <si>
    <t>Sauquoit Valley CSD</t>
  </si>
  <si>
    <t>2601 Oneida Street</t>
  </si>
  <si>
    <t>Sauquoit</t>
  </si>
  <si>
    <t>13456</t>
  </si>
  <si>
    <t>411701</t>
  </si>
  <si>
    <t>Judy</t>
  </si>
  <si>
    <t>Waligory</t>
  </si>
  <si>
    <t>Remsen CSD</t>
  </si>
  <si>
    <t>Davis Drive</t>
  </si>
  <si>
    <t>Remsen</t>
  </si>
  <si>
    <t>13438</t>
  </si>
  <si>
    <t>411800</t>
  </si>
  <si>
    <t>Fran</t>
  </si>
  <si>
    <t>Rome City Schools</t>
  </si>
  <si>
    <t>112 East Thomas Street</t>
  </si>
  <si>
    <t>Rome</t>
  </si>
  <si>
    <t>13440</t>
  </si>
  <si>
    <t>411902</t>
  </si>
  <si>
    <t>Van Wormer</t>
  </si>
  <si>
    <t>Waterville CSD</t>
  </si>
  <si>
    <t>Madison Street</t>
  </si>
  <si>
    <t>Waterville</t>
  </si>
  <si>
    <t>13480</t>
  </si>
  <si>
    <t>412000</t>
  </si>
  <si>
    <t>Norman</t>
  </si>
  <si>
    <t>Sherrill City Schools</t>
  </si>
  <si>
    <t>Route 31</t>
  </si>
  <si>
    <t>Verona</t>
  </si>
  <si>
    <t>13478</t>
  </si>
  <si>
    <t>412201</t>
  </si>
  <si>
    <t>Barretta</t>
  </si>
  <si>
    <t>Holland Patent CSD</t>
  </si>
  <si>
    <t>Holland Patent</t>
  </si>
  <si>
    <t>13354</t>
  </si>
  <si>
    <t>412300</t>
  </si>
  <si>
    <t>Lowengard</t>
  </si>
  <si>
    <t>Utica City Schools</t>
  </si>
  <si>
    <t>1115 Mohawk Street</t>
  </si>
  <si>
    <t>Utica</t>
  </si>
  <si>
    <t>13501</t>
  </si>
  <si>
    <t>412520</t>
  </si>
  <si>
    <t>Patricia</t>
  </si>
  <si>
    <t>Hughes</t>
  </si>
  <si>
    <t>Sylvan Beach-Verona Comm School</t>
  </si>
  <si>
    <t>Verona Beach</t>
  </si>
  <si>
    <t>13162</t>
  </si>
  <si>
    <t>412801</t>
  </si>
  <si>
    <t>Antoinette</t>
  </si>
  <si>
    <t>Kulak</t>
  </si>
  <si>
    <t>Westmoreland CSD</t>
  </si>
  <si>
    <t>Route 233</t>
  </si>
  <si>
    <t>Westmoreland</t>
  </si>
  <si>
    <t>13490</t>
  </si>
  <si>
    <t>412901</t>
  </si>
  <si>
    <t>Mettelman</t>
  </si>
  <si>
    <t>Oriskany CSD</t>
  </si>
  <si>
    <t>1313 Utica Street</t>
  </si>
  <si>
    <t>Oriskany</t>
  </si>
  <si>
    <t>13424</t>
  </si>
  <si>
    <t>412902</t>
  </si>
  <si>
    <t>Zacher</t>
  </si>
  <si>
    <t>Whitesboro CSD</t>
  </si>
  <si>
    <t>67 Whitesboro Street</t>
  </si>
  <si>
    <t>Yorkville</t>
  </si>
  <si>
    <t>13495</t>
  </si>
  <si>
    <t>420101</t>
  </si>
  <si>
    <t>Rudolph</t>
  </si>
  <si>
    <t>Rubeis</t>
  </si>
  <si>
    <t>West Genesee CSD At Camillus</t>
  </si>
  <si>
    <t>300 Sanderson Drive</t>
  </si>
  <si>
    <t>Camillus</t>
  </si>
  <si>
    <t>13031</t>
  </si>
  <si>
    <t>420303</t>
  </si>
  <si>
    <t>Gramet</t>
  </si>
  <si>
    <t>North Syracuse CSD</t>
  </si>
  <si>
    <t>5355 West Taft Road</t>
  </si>
  <si>
    <t>North Syracuse</t>
  </si>
  <si>
    <t>13212</t>
  </si>
  <si>
    <t>420401</t>
  </si>
  <si>
    <t>Thomsen</t>
  </si>
  <si>
    <t>East Syracuse-Minoa CSD</t>
  </si>
  <si>
    <t>407 Fremont Road</t>
  </si>
  <si>
    <t>East Syracuse</t>
  </si>
  <si>
    <t>13057</t>
  </si>
  <si>
    <t>420411</t>
  </si>
  <si>
    <t>Alice</t>
  </si>
  <si>
    <t>Kendrick</t>
  </si>
  <si>
    <t>Jamesville-Dewitt CSD</t>
  </si>
  <si>
    <t xml:space="preserve">Building Address:    </t>
  </si>
  <si>
    <t>"Project Manager:</t>
  </si>
  <si>
    <t>A/E Contact Person</t>
  </si>
  <si>
    <t>Contact email:</t>
  </si>
  <si>
    <t>Valley Stream H.S. District</t>
  </si>
  <si>
    <t>One Kent Road</t>
  </si>
  <si>
    <t>280252</t>
  </si>
  <si>
    <t>Goldstein</t>
  </si>
  <si>
    <t>Sewanhaka CSD</t>
  </si>
  <si>
    <t>555 Ridge Road</t>
  </si>
  <si>
    <t>280253</t>
  </si>
  <si>
    <t>Ricken</t>
  </si>
  <si>
    <t>Bellmore-Merrick CSD</t>
  </si>
  <si>
    <t>1260 Meadowbrook Road</t>
  </si>
  <si>
    <t>North Merrick</t>
  </si>
  <si>
    <t>280300</t>
  </si>
  <si>
    <t>Ron</t>
  </si>
  <si>
    <t>Friedman</t>
  </si>
  <si>
    <t>Long Beach City School District</t>
  </si>
  <si>
    <t>Lido Boulevard</t>
  </si>
  <si>
    <t>Long Beach</t>
  </si>
  <si>
    <t>11561</t>
  </si>
  <si>
    <t>280401</t>
  </si>
  <si>
    <t>Constance</t>
  </si>
  <si>
    <t>Clark</t>
  </si>
  <si>
    <t>Westbury UFSD</t>
  </si>
  <si>
    <t>2 Hitchcock Lane</t>
  </si>
  <si>
    <t>Old Westbury</t>
  </si>
  <si>
    <t>11568</t>
  </si>
  <si>
    <t>280402</t>
  </si>
  <si>
    <t>Carolyn</t>
  </si>
  <si>
    <t>Harris</t>
  </si>
  <si>
    <t>East Williston UFSD</t>
  </si>
  <si>
    <t>110 East Williston Ave.</t>
  </si>
  <si>
    <t>East Williston</t>
  </si>
  <si>
    <t>11596</t>
  </si>
  <si>
    <t>280403</t>
  </si>
  <si>
    <t>Tassone</t>
  </si>
  <si>
    <t>Roslyn UFSD</t>
  </si>
  <si>
    <t>PO Box 367</t>
  </si>
  <si>
    <t>Roslyn</t>
  </si>
  <si>
    <t>11576</t>
  </si>
  <si>
    <t>280404</t>
  </si>
  <si>
    <t>Inserra</t>
  </si>
  <si>
    <t>Port Washington UFSD</t>
  </si>
  <si>
    <t>100 Campus Drive</t>
  </si>
  <si>
    <t>Port Washington</t>
  </si>
  <si>
    <t>11050</t>
  </si>
  <si>
    <t>280405</t>
  </si>
  <si>
    <t>Fredericks</t>
  </si>
  <si>
    <t>New Hyde Park-Garden City UFSD</t>
  </si>
  <si>
    <t>1950 Hillside Avenue</t>
  </si>
  <si>
    <t>New Hyde Park</t>
  </si>
  <si>
    <t>11040</t>
  </si>
  <si>
    <t>280406</t>
  </si>
  <si>
    <t>Bozzomo</t>
  </si>
  <si>
    <t>Manhasset Public Schools</t>
  </si>
  <si>
    <t>Memorial Place</t>
  </si>
  <si>
    <t>Manhasset</t>
  </si>
  <si>
    <t>11030</t>
  </si>
  <si>
    <t>280407</t>
  </si>
  <si>
    <t>Shine</t>
  </si>
  <si>
    <t>Great Neck UFSD</t>
  </si>
  <si>
    <t>345 Lakeville Road</t>
  </si>
  <si>
    <t>Great Neck</t>
  </si>
  <si>
    <t>11020</t>
  </si>
  <si>
    <t>280409</t>
  </si>
  <si>
    <t>Barnes</t>
  </si>
  <si>
    <t>Herricks UFSD</t>
  </si>
  <si>
    <t>Shelter Rock Road</t>
  </si>
  <si>
    <t>280410</t>
  </si>
  <si>
    <t>Jaroslaw</t>
  </si>
  <si>
    <t>Mineola UFSD</t>
  </si>
  <si>
    <t>200 Emory Road</t>
  </si>
  <si>
    <t>Mineola</t>
  </si>
  <si>
    <t>11501</t>
  </si>
  <si>
    <t>280411</t>
  </si>
  <si>
    <t>Carle Place UFSD</t>
  </si>
  <si>
    <t>Cherry Lane</t>
  </si>
  <si>
    <t>Carle Place</t>
  </si>
  <si>
    <t>11514</t>
  </si>
  <si>
    <t>280501</t>
  </si>
  <si>
    <t>North Shore CSD</t>
  </si>
  <si>
    <t>112 Franklin Avenue</t>
  </si>
  <si>
    <t>Sea Cliff</t>
  </si>
  <si>
    <t>11579</t>
  </si>
  <si>
    <t>280502</t>
  </si>
  <si>
    <t>Carole</t>
  </si>
  <si>
    <t>Hankin</t>
  </si>
  <si>
    <t>Syosset CSD</t>
  </si>
  <si>
    <t>Pell Lane</t>
  </si>
  <si>
    <t>Syosset</t>
  </si>
  <si>
    <t>11791</t>
  </si>
  <si>
    <t>280503</t>
  </si>
  <si>
    <t>Cande</t>
  </si>
  <si>
    <t>Locust Valley CSD</t>
  </si>
  <si>
    <t>Horse Hollow Road</t>
  </si>
  <si>
    <t>Locust Valley</t>
  </si>
  <si>
    <t>11560</t>
  </si>
  <si>
    <t>280504</t>
  </si>
  <si>
    <t>Anthony</t>
  </si>
  <si>
    <t>Cavanna</t>
  </si>
  <si>
    <t>Plainview-Old Bethpage School</t>
  </si>
  <si>
    <t>106 Washington Ave.</t>
  </si>
  <si>
    <t>Plainview</t>
  </si>
  <si>
    <t>11803</t>
  </si>
  <si>
    <t>280506</t>
  </si>
  <si>
    <t>Chesterton</t>
  </si>
  <si>
    <t>Oyster Bay-East Norwich CSD</t>
  </si>
  <si>
    <t>McCouns Lane</t>
  </si>
  <si>
    <t>Oyster Bay</t>
  </si>
  <si>
    <t>11771</t>
  </si>
  <si>
    <t>280515</t>
  </si>
  <si>
    <t>Grisham</t>
  </si>
  <si>
    <t>Jericho UFSD</t>
  </si>
  <si>
    <t>Cedar Swamp Road</t>
  </si>
  <si>
    <t>Jericho</t>
  </si>
  <si>
    <t>11753</t>
  </si>
  <si>
    <t>280517</t>
  </si>
  <si>
    <t>J. Edward</t>
  </si>
  <si>
    <t>Finn</t>
  </si>
  <si>
    <t>Hicksville UFSD</t>
  </si>
  <si>
    <t>Division Avenue</t>
  </si>
  <si>
    <t>Hicksville</t>
  </si>
  <si>
    <t>11801</t>
  </si>
  <si>
    <t>280518</t>
  </si>
  <si>
    <t>Richman</t>
  </si>
  <si>
    <t>Plainedge UFSD</t>
  </si>
  <si>
    <t>241 Wyngate Drive</t>
  </si>
  <si>
    <t>North Massapequa</t>
  </si>
  <si>
    <t>11758</t>
  </si>
  <si>
    <t>280521</t>
  </si>
  <si>
    <t>Hilburgh</t>
  </si>
  <si>
    <t>Bethpage UFSD</t>
  </si>
  <si>
    <t>Stewart &amp; Cherry Aves.</t>
  </si>
  <si>
    <t>Bethpage</t>
  </si>
  <si>
    <t>11714</t>
  </si>
  <si>
    <t>280522</t>
  </si>
  <si>
    <t>Gerard</t>
  </si>
  <si>
    <t>Dempsey</t>
  </si>
  <si>
    <t>Farmingdale UFSD</t>
  </si>
  <si>
    <t>Van Cott Avenue</t>
  </si>
  <si>
    <t>Farmingdale</t>
  </si>
  <si>
    <t>11735</t>
  </si>
  <si>
    <t>280523</t>
  </si>
  <si>
    <t>Pereira</t>
  </si>
  <si>
    <t>Massapequa UFSD</t>
  </si>
  <si>
    <t>Adm Bldg/Merrick Rd.</t>
  </si>
  <si>
    <t>Massapequa</t>
  </si>
  <si>
    <t>400301</t>
  </si>
  <si>
    <t>Polka</t>
  </si>
  <si>
    <t>Lewiston Porter CSD</t>
  </si>
  <si>
    <t>4061 Creek Road</t>
  </si>
  <si>
    <t>Youngstown</t>
  </si>
  <si>
    <t>14174</t>
  </si>
  <si>
    <t>400400</t>
  </si>
  <si>
    <t>Christine</t>
  </si>
  <si>
    <t>Neal</t>
  </si>
  <si>
    <t>Lockport City Schools</t>
  </si>
  <si>
    <t>130 Beattie Avenue</t>
  </si>
  <si>
    <t>Lockport</t>
  </si>
  <si>
    <t>14094</t>
  </si>
  <si>
    <t>400601</t>
  </si>
  <si>
    <t>McGee</t>
  </si>
  <si>
    <t>Newfane CSD</t>
  </si>
  <si>
    <t>6273 Charlotteville Rd.</t>
  </si>
  <si>
    <t>Newfane</t>
  </si>
  <si>
    <t>14108</t>
  </si>
  <si>
    <t>400701</t>
  </si>
  <si>
    <t>Judith</t>
  </si>
  <si>
    <t>Niagara Wheatfield CSD</t>
  </si>
  <si>
    <t>2292 Saunders Settlement</t>
  </si>
  <si>
    <t>Sanborn</t>
  </si>
  <si>
    <t>14132</t>
  </si>
  <si>
    <t>400800</t>
  </si>
  <si>
    <t>Granto</t>
  </si>
  <si>
    <t>Niagara Falls City Schools</t>
  </si>
  <si>
    <t>607 Walnut Avenue</t>
  </si>
  <si>
    <t>Niagara Falls</t>
  </si>
  <si>
    <t>14302</t>
  </si>
  <si>
    <t>400900</t>
  </si>
  <si>
    <t>North Tonawanda Schools</t>
  </si>
  <si>
    <t>175 Humphrey Street</t>
  </si>
  <si>
    <t>North Tonawanda</t>
  </si>
  <si>
    <t>14120</t>
  </si>
  <si>
    <t>401001</t>
  </si>
  <si>
    <t>Douglas</t>
  </si>
  <si>
    <t>Starpoint CSD</t>
  </si>
  <si>
    <t>4363 Mapleton Road</t>
  </si>
  <si>
    <t>401201</t>
  </si>
  <si>
    <t>Bona, Jr.</t>
  </si>
  <si>
    <t>Royalton-Hartland CSD</t>
  </si>
  <si>
    <t>50 Park Avenue</t>
  </si>
  <si>
    <t>Middleport</t>
  </si>
  <si>
    <t>14105</t>
  </si>
  <si>
    <t>401301</t>
  </si>
  <si>
    <t>LaRock</t>
  </si>
  <si>
    <t>Barker CSD</t>
  </si>
  <si>
    <t>1628 Quaker Road</t>
  </si>
  <si>
    <t>Barker</t>
  </si>
  <si>
    <t>14012</t>
  </si>
  <si>
    <t>401501</t>
  </si>
  <si>
    <t>Connor</t>
  </si>
  <si>
    <t>Wilson CSD</t>
  </si>
  <si>
    <t>412 Lake Street</t>
  </si>
  <si>
    <t>Wilson</t>
  </si>
  <si>
    <t>14172</t>
  </si>
  <si>
    <t>410401</t>
  </si>
  <si>
    <t>Marjorie</t>
  </si>
  <si>
    <t>Kelly</t>
  </si>
  <si>
    <t>Adirondack Cent Sch-Boonville</t>
  </si>
  <si>
    <t>110 Ford Street</t>
  </si>
  <si>
    <t>Boonville</t>
  </si>
  <si>
    <t>13309</t>
  </si>
  <si>
    <t>410601</t>
  </si>
  <si>
    <t>Rocco</t>
  </si>
  <si>
    <t>Longo</t>
  </si>
  <si>
    <t>Camden CSD</t>
  </si>
  <si>
    <t>51 Third Street</t>
  </si>
  <si>
    <t>Camden</t>
  </si>
  <si>
    <t>13316</t>
  </si>
  <si>
    <t>411101</t>
  </si>
  <si>
    <t>Torrance</t>
  </si>
  <si>
    <t>Clinton CSD</t>
  </si>
  <si>
    <t>75 Chenango Avenue</t>
  </si>
  <si>
    <t>Clinton</t>
  </si>
  <si>
    <t>13323</t>
  </si>
  <si>
    <t>411501</t>
  </si>
  <si>
    <t>Meyer</t>
  </si>
  <si>
    <t>New Hartford CSD</t>
  </si>
  <si>
    <t>Oxford Road</t>
  </si>
  <si>
    <t>New Hartford</t>
  </si>
  <si>
    <t>13413</t>
  </si>
  <si>
    <t>411504</t>
  </si>
  <si>
    <t>Langone</t>
  </si>
  <si>
    <t>New York Mills UFSD</t>
  </si>
  <si>
    <t>Marauder Boulevard</t>
  </si>
  <si>
    <t>9 Lawrence Street</t>
  </si>
  <si>
    <t>Lyons</t>
  </si>
  <si>
    <t>14489</t>
  </si>
  <si>
    <t>650701</t>
  </si>
  <si>
    <t>Conning</t>
  </si>
  <si>
    <t>Marion CSD</t>
  </si>
  <si>
    <t>4034 Warner Rd.</t>
  </si>
  <si>
    <t>14505</t>
  </si>
  <si>
    <t>650801</t>
  </si>
  <si>
    <t>Wayne CSD</t>
  </si>
  <si>
    <t>6200 Ontario Center Rd.</t>
  </si>
  <si>
    <t>Ontario Center</t>
  </si>
  <si>
    <t>14520</t>
  </si>
  <si>
    <t>650901</t>
  </si>
  <si>
    <t>Tobin</t>
  </si>
  <si>
    <t>Palmyra-Macedon CSD</t>
  </si>
  <si>
    <t>151 Hyde Parkway</t>
  </si>
  <si>
    <t>Palmyra</t>
  </si>
  <si>
    <t>14522</t>
  </si>
  <si>
    <t>650902</t>
  </si>
  <si>
    <t>DiRisio</t>
  </si>
  <si>
    <t>Gananda CSD</t>
  </si>
  <si>
    <t>PO Box 609</t>
  </si>
  <si>
    <t>Macedon</t>
  </si>
  <si>
    <t>14502</t>
  </si>
  <si>
    <t>651201</t>
  </si>
  <si>
    <t>Lucinda</t>
  </si>
  <si>
    <t>Miner</t>
  </si>
  <si>
    <t>Sodus CSD</t>
  </si>
  <si>
    <t>Mill St. Ext.  Box 220</t>
  </si>
  <si>
    <t>Sodus</t>
  </si>
  <si>
    <t>14551</t>
  </si>
  <si>
    <t>651402</t>
  </si>
  <si>
    <t>Buehler</t>
  </si>
  <si>
    <t>Williamson CSD</t>
  </si>
  <si>
    <t>Miller Street</t>
  </si>
  <si>
    <t>Williamson</t>
  </si>
  <si>
    <t>14589</t>
  </si>
  <si>
    <t>651501</t>
  </si>
  <si>
    <t>Lynn</t>
  </si>
  <si>
    <t>Western</t>
  </si>
  <si>
    <t>North Rose-Wolcott CSD</t>
  </si>
  <si>
    <t>Bd Of Education Bldg</t>
  </si>
  <si>
    <t>Wolcott</t>
  </si>
  <si>
    <t>14590</t>
  </si>
  <si>
    <t>651503</t>
  </si>
  <si>
    <t>Sholes</t>
  </si>
  <si>
    <t>Red Creek CSD</t>
  </si>
  <si>
    <t>PO Box 190</t>
  </si>
  <si>
    <t>Red Creek</t>
  </si>
  <si>
    <t>13143</t>
  </si>
  <si>
    <t>660101</t>
  </si>
  <si>
    <t>Lichtenfeld</t>
  </si>
  <si>
    <t>Katonah Lewisboro UFSD</t>
  </si>
  <si>
    <t>Route 138</t>
  </si>
  <si>
    <t>Katonah</t>
  </si>
  <si>
    <t>10536</t>
  </si>
  <si>
    <t>660102</t>
  </si>
  <si>
    <t>Bedford CSD</t>
  </si>
  <si>
    <t>Fox Ln. Campus</t>
  </si>
  <si>
    <t>Mount Kisco</t>
  </si>
  <si>
    <t>10549</t>
  </si>
  <si>
    <t>660202</t>
  </si>
  <si>
    <t>Castro</t>
  </si>
  <si>
    <t>Croton Harmon UFSD</t>
  </si>
  <si>
    <t>Gerstein Street</t>
  </si>
  <si>
    <t>Croton On Hudson</t>
  </si>
  <si>
    <t>10520</t>
  </si>
  <si>
    <t>660203</t>
  </si>
  <si>
    <t>Hendrick Hudson CSD</t>
  </si>
  <si>
    <t>61 Trolley Road</t>
  </si>
  <si>
    <t>Montrose</t>
  </si>
  <si>
    <t>10548</t>
  </si>
  <si>
    <t>660301</t>
  </si>
  <si>
    <t>Siebert</t>
  </si>
  <si>
    <t>Eastchester UFSD</t>
  </si>
  <si>
    <t>580 White Plains Rd.</t>
  </si>
  <si>
    <t>Eastchester</t>
  </si>
  <si>
    <t>10707</t>
  </si>
  <si>
    <t>660302</t>
  </si>
  <si>
    <t>Yazurlo</t>
  </si>
  <si>
    <t>Tuckahoe UFSD</t>
  </si>
  <si>
    <t>65 Siwanoy Boulevard</t>
  </si>
  <si>
    <t>660303</t>
  </si>
  <si>
    <t>Bronxville UFSD</t>
  </si>
  <si>
    <t>Pondfield Rd.</t>
  </si>
  <si>
    <t>Bronxville</t>
  </si>
  <si>
    <t>10708</t>
  </si>
  <si>
    <t>660401</t>
  </si>
  <si>
    <t>Kusel</t>
  </si>
  <si>
    <t>Tarrytown UFSD</t>
  </si>
  <si>
    <t>200 North Broadway</t>
  </si>
  <si>
    <t>North Tarrytown</t>
  </si>
  <si>
    <t>10591</t>
  </si>
  <si>
    <t>660402</t>
  </si>
  <si>
    <t>Irvington UFSD</t>
  </si>
  <si>
    <t>North Broadway</t>
  </si>
  <si>
    <t>Irvington</t>
  </si>
  <si>
    <t>10533</t>
  </si>
  <si>
    <t>660403</t>
  </si>
  <si>
    <t>Freund</t>
  </si>
  <si>
    <t>Dobbs Ferry UFSD</t>
  </si>
  <si>
    <t>505 Broadway</t>
  </si>
  <si>
    <t>Dobbs Ferry</t>
  </si>
  <si>
    <t>10522</t>
  </si>
  <si>
    <t>660404</t>
  </si>
  <si>
    <t>Beni</t>
  </si>
  <si>
    <t>Hastings On Hudson UFSD</t>
  </si>
  <si>
    <t>Farragut Avenue</t>
  </si>
  <si>
    <t>Hastings on Hudson</t>
  </si>
  <si>
    <t>10706</t>
  </si>
  <si>
    <t>660405</t>
  </si>
  <si>
    <t>Toll</t>
  </si>
  <si>
    <t>Ardsley UFSD</t>
  </si>
  <si>
    <t>500 Farm Road</t>
  </si>
  <si>
    <t>Ardsley</t>
  </si>
  <si>
    <t>10502</t>
  </si>
  <si>
    <t>660406</t>
  </si>
  <si>
    <t>Taddikenn</t>
  </si>
  <si>
    <t>Edgemont UFSD</t>
  </si>
  <si>
    <t>Glendale Road</t>
  </si>
  <si>
    <t>Scarsdale</t>
  </si>
  <si>
    <t>10583</t>
  </si>
  <si>
    <t>660407</t>
  </si>
  <si>
    <t>Cicchelli</t>
  </si>
  <si>
    <t>Greenburgh CSD</t>
  </si>
  <si>
    <t>475 W. Hartsdale Avenue</t>
  </si>
  <si>
    <t>Hartsdale</t>
  </si>
  <si>
    <t>10530</t>
  </si>
  <si>
    <t>660409</t>
  </si>
  <si>
    <t>Pauline</t>
  </si>
  <si>
    <t>Elmsford UFSD</t>
  </si>
  <si>
    <t>So. Goodwin Ave.</t>
  </si>
  <si>
    <t>Elmsford</t>
  </si>
  <si>
    <t>10523</t>
  </si>
  <si>
    <t>660410</t>
  </si>
  <si>
    <t>DeLuca</t>
  </si>
  <si>
    <t>Greenburgh-Graham UFSD</t>
  </si>
  <si>
    <t>78 East Main Street</t>
  </si>
  <si>
    <t>Honeoye</t>
  </si>
  <si>
    <t>14471</t>
  </si>
  <si>
    <t>431701</t>
  </si>
  <si>
    <t>McElheran</t>
  </si>
  <si>
    <t>Victor CSD</t>
  </si>
  <si>
    <t>High Street</t>
  </si>
  <si>
    <t>Victor</t>
  </si>
  <si>
    <t>14564</t>
  </si>
  <si>
    <t>440102</t>
  </si>
  <si>
    <t>Brenner</t>
  </si>
  <si>
    <t>Washingtonville CSD</t>
  </si>
  <si>
    <t>52 West Main Street</t>
  </si>
  <si>
    <t>Washingtonville</t>
  </si>
  <si>
    <t>10992</t>
  </si>
  <si>
    <t>440201</t>
  </si>
  <si>
    <t>Arnold</t>
  </si>
  <si>
    <t>Kaye</t>
  </si>
  <si>
    <t>Chester UFSD</t>
  </si>
  <si>
    <t>3 Maple Avenue</t>
  </si>
  <si>
    <t>Chester</t>
  </si>
  <si>
    <t>10918</t>
  </si>
  <si>
    <t>440202</t>
  </si>
  <si>
    <t>Sugar Loaf UFSD</t>
  </si>
  <si>
    <t>Gibson Hill Rd.</t>
  </si>
  <si>
    <t>440301</t>
  </si>
  <si>
    <t>Dames</t>
  </si>
  <si>
    <t>Cornwall CSD</t>
  </si>
  <si>
    <t>234 Hudson Street</t>
  </si>
  <si>
    <t>Cornwall-On-Hudson</t>
  </si>
  <si>
    <t>12520</t>
  </si>
  <si>
    <t>440401</t>
  </si>
  <si>
    <t>Dominic</t>
  </si>
  <si>
    <t>Leone</t>
  </si>
  <si>
    <t>Pine Bush CSD</t>
  </si>
  <si>
    <t>Route 302</t>
  </si>
  <si>
    <t>Pine Bush</t>
  </si>
  <si>
    <t>12566</t>
  </si>
  <si>
    <t>440601</t>
  </si>
  <si>
    <t>Langlois</t>
  </si>
  <si>
    <t>Goshen CSD</t>
  </si>
  <si>
    <t>Main St</t>
  </si>
  <si>
    <t>Goshen</t>
  </si>
  <si>
    <t>10924</t>
  </si>
  <si>
    <t>440901</t>
  </si>
  <si>
    <t>Geniene</t>
  </si>
  <si>
    <t>Guglielmo</t>
  </si>
  <si>
    <t>Highland Falls CSD</t>
  </si>
  <si>
    <t>PO Box 287</t>
  </si>
  <si>
    <t>Highland Falls</t>
  </si>
  <si>
    <t>10928</t>
  </si>
  <si>
    <t>441000</t>
  </si>
  <si>
    <t>Sigler, Jr.</t>
  </si>
  <si>
    <t>Middletown City Schools</t>
  </si>
  <si>
    <t>223 Wisner Avenue Ext.</t>
  </si>
  <si>
    <t>Middletown</t>
  </si>
  <si>
    <t>10940</t>
  </si>
  <si>
    <t>441101</t>
  </si>
  <si>
    <t>Bonen</t>
  </si>
  <si>
    <t>Minisink Valley CSD</t>
  </si>
  <si>
    <t>PO Box 217  Route #6</t>
  </si>
  <si>
    <t>Slate Hill</t>
  </si>
  <si>
    <t>10973</t>
  </si>
  <si>
    <t>441201</t>
  </si>
  <si>
    <t>Olivo</t>
  </si>
  <si>
    <t>Monroe Woodbury CSD</t>
  </si>
  <si>
    <t>Education Center</t>
  </si>
  <si>
    <t>Central Valley</t>
  </si>
  <si>
    <t>10917</t>
  </si>
  <si>
    <t>441301</t>
  </si>
  <si>
    <t>Nugent</t>
  </si>
  <si>
    <t>Valley CSD</t>
  </si>
  <si>
    <t>1-15 Route 17K East</t>
  </si>
  <si>
    <t>Montgomery</t>
  </si>
  <si>
    <t>12549</t>
  </si>
  <si>
    <t>441600</t>
  </si>
  <si>
    <t>Laval</t>
  </si>
  <si>
    <t>Newburgh City Schools</t>
  </si>
  <si>
    <t>124 Grand Street</t>
  </si>
  <si>
    <t>Newburgh</t>
  </si>
  <si>
    <t>12550</t>
  </si>
  <si>
    <t>441800</t>
  </si>
  <si>
    <t>Hamill</t>
  </si>
  <si>
    <t>Port Jervis City Schools</t>
  </si>
  <si>
    <t>9 Thompson St.</t>
  </si>
  <si>
    <t>Port Jervis</t>
  </si>
  <si>
    <t>12771</t>
  </si>
  <si>
    <t>441903</t>
  </si>
  <si>
    <t>Zanetti</t>
  </si>
  <si>
    <t>Tuxedo UFSD</t>
  </si>
  <si>
    <t>Route 17</t>
  </si>
  <si>
    <t>Tuxedo Park</t>
  </si>
  <si>
    <t>10987</t>
  </si>
  <si>
    <t>442101</t>
  </si>
  <si>
    <t>Natale</t>
  </si>
  <si>
    <t>Warwick Valley CSD</t>
  </si>
  <si>
    <t>PO Drawer E</t>
  </si>
  <si>
    <t>Warwick</t>
  </si>
  <si>
    <t>10990</t>
  </si>
  <si>
    <t>442111</t>
  </si>
  <si>
    <t>Carmine</t>
  </si>
  <si>
    <t>Giangreco</t>
  </si>
  <si>
    <t>Greenwood Lake UFSD</t>
  </si>
  <si>
    <t>Monroe Rd-PO Box 8</t>
  </si>
  <si>
    <t>Greenwood Lake</t>
  </si>
  <si>
    <t>SED Project Manager:</t>
  </si>
  <si>
    <t>Capacity Calculation</t>
  </si>
  <si>
    <t>Max Cost Allowance</t>
  </si>
  <si>
    <t>Primary</t>
  </si>
  <si>
    <t>Middle</t>
  </si>
  <si>
    <t>Secondary</t>
  </si>
  <si>
    <t>Existing Program Spaces</t>
  </si>
  <si>
    <t>New Program Spaces</t>
  </si>
  <si>
    <t>Other Spaces</t>
  </si>
  <si>
    <t>Sumarizes Building Aid Units</t>
  </si>
  <si>
    <t>Determines Total Building Aid</t>
  </si>
  <si>
    <t>Enter Primary new and existing classrooms</t>
  </si>
  <si>
    <t>Enter Middle School new and existing classrooms</t>
  </si>
  <si>
    <t>Enter Secondary new and existing classrooms</t>
  </si>
  <si>
    <t>Enter Existing Program Spaces</t>
  </si>
  <si>
    <t>Enter New Program Spaces</t>
  </si>
  <si>
    <t>Enter Other Spaces</t>
  </si>
  <si>
    <t>Enter Special Education Spaces</t>
  </si>
  <si>
    <t>Interchangeable</t>
  </si>
  <si>
    <t xml:space="preserve">  &amp; CR.</t>
  </si>
  <si>
    <t xml:space="preserve">  CR.</t>
  </si>
  <si>
    <t xml:space="preserve">Interchangeable </t>
  </si>
  <si>
    <t>Cap/Rm.</t>
  </si>
  <si>
    <t xml:space="preserve"> Max. of 15% IC</t>
  </si>
  <si>
    <t>16.5 SQ.Ft...,</t>
  </si>
  <si>
    <t xml:space="preserve"> max. of 40% IC</t>
  </si>
  <si>
    <t>max. of 15% of IC</t>
  </si>
  <si>
    <t xml:space="preserve"> max. of 40% of IC</t>
  </si>
  <si>
    <t>(New resource rooms have no capacity but must be a minimum of 300 Sq.Ft...)</t>
  </si>
  <si>
    <t>770 SQ. FT.,</t>
  </si>
  <si>
    <t>27 max.</t>
  </si>
  <si>
    <t xml:space="preserve">900 SQ.FT., </t>
  </si>
  <si>
    <t>minimum</t>
  </si>
  <si>
    <t>GR. 1 - 6</t>
  </si>
  <si>
    <t xml:space="preserve"> max.60</t>
  </si>
  <si>
    <t>or Gymnasium</t>
  </si>
  <si>
    <t xml:space="preserve"> max. 27</t>
  </si>
  <si>
    <t xml:space="preserve"> max. 11</t>
  </si>
  <si>
    <t xml:space="preserve">  (500 or frac.)</t>
  </si>
  <si>
    <t>Sub - Total Existing Interchangeable Classrooms</t>
  </si>
  <si>
    <t>Sub - Total New Interchangeable Classrooms</t>
  </si>
  <si>
    <t xml:space="preserve"> Elementary Other Spaces:  (if needed)</t>
  </si>
  <si>
    <t>Pre K to 6th</t>
  </si>
  <si>
    <t>7th and 8th</t>
  </si>
  <si>
    <t>9th thru 12th</t>
  </si>
  <si>
    <t>66</t>
  </si>
  <si>
    <t>57</t>
  </si>
  <si>
    <t>41</t>
  </si>
  <si>
    <t>08</t>
  </si>
  <si>
    <t>14</t>
  </si>
  <si>
    <t>01</t>
  </si>
  <si>
    <t>45</t>
  </si>
  <si>
    <t>18</t>
  </si>
  <si>
    <t>22</t>
  </si>
  <si>
    <t>02</t>
  </si>
  <si>
    <t>04</t>
  </si>
  <si>
    <t>46</t>
  </si>
  <si>
    <t>58</t>
  </si>
  <si>
    <t>27</t>
  </si>
  <si>
    <t>12</t>
  </si>
  <si>
    <t>64</t>
  </si>
  <si>
    <t>13</t>
  </si>
  <si>
    <t>67</t>
  </si>
  <si>
    <t>05</t>
  </si>
  <si>
    <t>09</t>
  </si>
  <si>
    <t>49</t>
  </si>
  <si>
    <t>24</t>
  </si>
  <si>
    <t>28</t>
  </si>
  <si>
    <t>42</t>
  </si>
  <si>
    <t>52</t>
  </si>
  <si>
    <t>40</t>
  </si>
  <si>
    <t>23</t>
  </si>
  <si>
    <t>06</t>
  </si>
  <si>
    <t>10</t>
  </si>
  <si>
    <t>03</t>
  </si>
  <si>
    <t>16</t>
  </si>
  <si>
    <t>20</t>
  </si>
  <si>
    <t>21</t>
  </si>
  <si>
    <t>25</t>
  </si>
  <si>
    <t>26</t>
  </si>
  <si>
    <t>43</t>
  </si>
  <si>
    <t>44</t>
  </si>
  <si>
    <t>19</t>
  </si>
  <si>
    <t>48</t>
  </si>
  <si>
    <t>50</t>
  </si>
  <si>
    <t>55</t>
  </si>
  <si>
    <t>51</t>
  </si>
  <si>
    <t>59</t>
  </si>
  <si>
    <t>61</t>
  </si>
  <si>
    <t>62</t>
  </si>
  <si>
    <t>63</t>
  </si>
  <si>
    <t>56</t>
  </si>
  <si>
    <t>17</t>
  </si>
  <si>
    <t>60</t>
  </si>
  <si>
    <t>47</t>
  </si>
  <si>
    <t>11</t>
  </si>
  <si>
    <t>65</t>
  </si>
  <si>
    <t>54</t>
  </si>
  <si>
    <t>15</t>
  </si>
  <si>
    <t>53</t>
  </si>
  <si>
    <t>68</t>
  </si>
  <si>
    <t>07</t>
  </si>
  <si>
    <t>No.</t>
  </si>
  <si>
    <t>County</t>
  </si>
  <si>
    <t>Composite Labor Rate</t>
  </si>
  <si>
    <t>1999-2000 Regional Cost Factor</t>
  </si>
  <si>
    <t>1.0 (0.9341)</t>
  </si>
  <si>
    <t>Broome</t>
  </si>
  <si>
    <t>1.0 (0.8793)</t>
  </si>
  <si>
    <t>1.0 (0.9386)</t>
  </si>
  <si>
    <t>Cayuga</t>
  </si>
  <si>
    <t>1.0 (0.9455)</t>
  </si>
  <si>
    <t>1.0 (0.9450)</t>
  </si>
  <si>
    <t>Chemung</t>
  </si>
  <si>
    <t>1.0 (0.9615)</t>
  </si>
  <si>
    <t>Chenango</t>
  </si>
  <si>
    <t>1.0 (0.9917)</t>
  </si>
  <si>
    <t>1.0 (0.9313)</t>
  </si>
  <si>
    <t>Columbia</t>
  </si>
  <si>
    <t>Delaware</t>
  </si>
  <si>
    <t>1.0 (0.9895)</t>
  </si>
  <si>
    <t>Dutchess</t>
  </si>
  <si>
    <t>Erie</t>
  </si>
  <si>
    <t>Essex</t>
  </si>
  <si>
    <t>1.0 (0.9584)</t>
  </si>
  <si>
    <t>1.0 (0.9135)</t>
  </si>
  <si>
    <t>Genesee</t>
  </si>
  <si>
    <t>1.0 (0.9312)</t>
  </si>
  <si>
    <t>1.0 (0.9454)</t>
  </si>
  <si>
    <t>1.0 (0.9794)</t>
  </si>
  <si>
    <t>Livingston</t>
  </si>
  <si>
    <t>Nassau</t>
  </si>
  <si>
    <t>New York City</t>
  </si>
  <si>
    <t>Niagara</t>
  </si>
  <si>
    <t>Onondaga</t>
  </si>
  <si>
    <t>1.0 (0.9461)</t>
  </si>
  <si>
    <t>Ontario</t>
  </si>
  <si>
    <t>Orange</t>
  </si>
  <si>
    <t>Orleans</t>
  </si>
  <si>
    <t>Otsego</t>
  </si>
  <si>
    <t>Putnam</t>
  </si>
  <si>
    <t>Rockland</t>
  </si>
  <si>
    <t>St. Lawrence</t>
  </si>
  <si>
    <t>Saratoga</t>
  </si>
  <si>
    <t>1.0 (0.9777)</t>
  </si>
  <si>
    <t>Schuyler</t>
  </si>
  <si>
    <t>1.0 (0.9560)</t>
  </si>
  <si>
    <t>Seneca</t>
  </si>
  <si>
    <t>1.0 (0.9571)</t>
  </si>
  <si>
    <t>Steuben</t>
  </si>
  <si>
    <t>1.0 (0.9815)</t>
  </si>
  <si>
    <t>Suffolk</t>
  </si>
  <si>
    <t>Tioga</t>
  </si>
  <si>
    <t>1.0 (0.9608)</t>
  </si>
  <si>
    <t>Tompkins</t>
  </si>
  <si>
    <t>1.0 (0.9758)</t>
  </si>
  <si>
    <t>Ulster</t>
  </si>
  <si>
    <t>Washington</t>
  </si>
  <si>
    <t>1.0 (0.9733)</t>
  </si>
  <si>
    <t>Westchester</t>
  </si>
  <si>
    <t>Yates</t>
  </si>
  <si>
    <t>30</t>
  </si>
  <si>
    <t>Regional Cost Factor:</t>
  </si>
  <si>
    <t>Watervliet City Schools</t>
  </si>
  <si>
    <t>10th Ave &amp; 25th Streets</t>
  </si>
  <si>
    <t>020101</t>
  </si>
  <si>
    <t>Richard</t>
  </si>
  <si>
    <t>Nicol</t>
  </si>
  <si>
    <t>Alfred Almond CSD</t>
  </si>
  <si>
    <t>6795 Route 21</t>
  </si>
  <si>
    <t>Almond</t>
  </si>
  <si>
    <t>14804</t>
  </si>
  <si>
    <t>020601</t>
  </si>
  <si>
    <t>C.</t>
  </si>
  <si>
    <t>Barry</t>
  </si>
  <si>
    <t>Andover CSD</t>
  </si>
  <si>
    <t>31-35 Elm St.</t>
  </si>
  <si>
    <t>Andover</t>
  </si>
  <si>
    <t>14806</t>
  </si>
  <si>
    <t>020801</t>
  </si>
  <si>
    <t>Daniel</t>
  </si>
  <si>
    <t>McCarthy</t>
  </si>
  <si>
    <t>Belfast CSD</t>
  </si>
  <si>
    <t>PO Box 336</t>
  </si>
  <si>
    <t>Belfast</t>
  </si>
  <si>
    <t>14711</t>
  </si>
  <si>
    <t>021102</t>
  </si>
  <si>
    <t>Terrence</t>
  </si>
  <si>
    <t>L.</t>
  </si>
  <si>
    <t>Wissick</t>
  </si>
  <si>
    <t>Canaseraga CSD</t>
  </si>
  <si>
    <t>4-8 Main Street</t>
  </si>
  <si>
    <t>Canaseraga</t>
  </si>
  <si>
    <t>14822</t>
  </si>
  <si>
    <t>021601</t>
  </si>
  <si>
    <t>H.</t>
  </si>
  <si>
    <t>Tyo, Jr.</t>
  </si>
  <si>
    <t>Friendship CSD</t>
  </si>
  <si>
    <t>Main Street</t>
  </si>
  <si>
    <t>Friendship</t>
  </si>
  <si>
    <t>14739</t>
  </si>
  <si>
    <t>022001</t>
  </si>
  <si>
    <t>David</t>
  </si>
  <si>
    <t>W.</t>
  </si>
  <si>
    <t>Hanks</t>
  </si>
  <si>
    <t>Fillmore CSD</t>
  </si>
  <si>
    <t>104 Main Street</t>
  </si>
  <si>
    <t>Fillmore</t>
  </si>
  <si>
    <t>14735</t>
  </si>
  <si>
    <t>022101</t>
  </si>
  <si>
    <t>Cutler</t>
  </si>
  <si>
    <t>Whitesville CSD</t>
  </si>
  <si>
    <t>RD 1</t>
  </si>
  <si>
    <t>Whitesville</t>
  </si>
  <si>
    <t>14897</t>
  </si>
  <si>
    <t>022401</t>
  </si>
  <si>
    <t>James</t>
  </si>
  <si>
    <t>Granozio</t>
  </si>
  <si>
    <t>Scio CSD</t>
  </si>
  <si>
    <t>Washington Street</t>
  </si>
  <si>
    <t>Scio</t>
  </si>
  <si>
    <t>14880</t>
  </si>
  <si>
    <t>022601</t>
  </si>
  <si>
    <t>Gary</t>
  </si>
  <si>
    <t>Moore</t>
  </si>
  <si>
    <t>Wellsville CSD</t>
  </si>
  <si>
    <t>126 West State Street</t>
  </si>
  <si>
    <t>Wellsville</t>
  </si>
  <si>
    <t>14895</t>
  </si>
  <si>
    <t>030101</t>
  </si>
  <si>
    <t>W. Edward</t>
  </si>
  <si>
    <t>Ermlich</t>
  </si>
  <si>
    <t>Chenango Forks CSD</t>
  </si>
  <si>
    <t>Box 204A Gordon Drive</t>
  </si>
  <si>
    <t>Binghamton</t>
  </si>
  <si>
    <t>13901</t>
  </si>
  <si>
    <t>030200</t>
  </si>
  <si>
    <t>Frank</t>
  </si>
  <si>
    <t>J.</t>
  </si>
  <si>
    <t>Cleary</t>
  </si>
  <si>
    <t>Binghamton City Schools</t>
  </si>
  <si>
    <t>98 Oak St-Box 2126</t>
  </si>
  <si>
    <t>13902</t>
  </si>
  <si>
    <t>030501</t>
  </si>
  <si>
    <t>Joseph</t>
  </si>
  <si>
    <t>Busch</t>
  </si>
  <si>
    <t>Harpursville CSD</t>
  </si>
  <si>
    <t>PO Box 147</t>
  </si>
  <si>
    <t>Harpursville</t>
  </si>
  <si>
    <t>13787</t>
  </si>
  <si>
    <t>030601</t>
  </si>
  <si>
    <t>John</t>
  </si>
  <si>
    <t>Paske</t>
  </si>
  <si>
    <t>Susquehanna Valley CSD</t>
  </si>
  <si>
    <t>1040 Conklin Road</t>
  </si>
  <si>
    <t>Conklin</t>
  </si>
  <si>
    <t>13748</t>
  </si>
  <si>
    <t>030701</t>
  </si>
  <si>
    <t>Carmen</t>
  </si>
  <si>
    <t>Cuillo</t>
  </si>
  <si>
    <t>Chenango Valley CSD</t>
  </si>
  <si>
    <t>1222 Arterial Highway</t>
  </si>
  <si>
    <t>031101</t>
  </si>
  <si>
    <t>Worden</t>
  </si>
  <si>
    <t>Maine Endwell CSD</t>
  </si>
  <si>
    <t>712 Farm To Market Rd.</t>
  </si>
  <si>
    <t>Endwell</t>
  </si>
  <si>
    <t>13760</t>
  </si>
  <si>
    <t>031301</t>
  </si>
  <si>
    <t>William</t>
  </si>
  <si>
    <t>Congdon</t>
  </si>
  <si>
    <t>Deposit CSD</t>
  </si>
  <si>
    <t>Second Street</t>
  </si>
  <si>
    <t>Deposit</t>
  </si>
  <si>
    <t>13754</t>
  </si>
  <si>
    <t>031401</t>
  </si>
  <si>
    <t>Dale</t>
  </si>
  <si>
    <t>Schumacher</t>
  </si>
  <si>
    <t>Whitney Point CSD</t>
  </si>
  <si>
    <t>Whitney Point</t>
  </si>
  <si>
    <t>13862</t>
  </si>
  <si>
    <t>031501</t>
  </si>
  <si>
    <t>Dennis</t>
  </si>
  <si>
    <t>Sweeney</t>
  </si>
  <si>
    <t>Union Endicott CSD</t>
  </si>
  <si>
    <t>1401 Broad Street</t>
  </si>
  <si>
    <t>Endicott</t>
  </si>
  <si>
    <t>031502</t>
  </si>
  <si>
    <t>Lawrence</t>
  </si>
  <si>
    <t>Rowe</t>
  </si>
  <si>
    <t>Johnson City CSD</t>
  </si>
  <si>
    <t>666 Reynolds Road</t>
  </si>
  <si>
    <t>Johnson City</t>
  </si>
  <si>
    <t>13790</t>
  </si>
  <si>
    <t>031601</t>
  </si>
  <si>
    <t>Michael</t>
  </si>
  <si>
    <t>Pavlovich</t>
  </si>
  <si>
    <t>Vestal CSD</t>
  </si>
  <si>
    <t>District Office</t>
  </si>
  <si>
    <t>Vestal</t>
  </si>
  <si>
    <t>13850</t>
  </si>
  <si>
    <t>031701</t>
  </si>
  <si>
    <t>Oliv</t>
  </si>
  <si>
    <t>er</t>
  </si>
  <si>
    <t>N.</t>
  </si>
  <si>
    <t>Windsor CSD</t>
  </si>
  <si>
    <t>Windsor</t>
  </si>
  <si>
    <t>13865</t>
  </si>
  <si>
    <t>040204</t>
  </si>
  <si>
    <t>Rinaldi</t>
  </si>
  <si>
    <t>West Valley CSD</t>
  </si>
  <si>
    <t>School Street</t>
  </si>
  <si>
    <t>West Valley</t>
  </si>
  <si>
    <t>14171</t>
  </si>
  <si>
    <t>040301</t>
  </si>
  <si>
    <t>Pionzio</t>
  </si>
  <si>
    <t>Limestone UFSD</t>
  </si>
  <si>
    <t>100 Main Street</t>
  </si>
  <si>
    <t>Limestone</t>
  </si>
  <si>
    <t>14753</t>
  </si>
  <si>
    <t>040901</t>
  </si>
  <si>
    <t>LaFever</t>
  </si>
  <si>
    <t>Ellicottville CSD</t>
  </si>
  <si>
    <t>Route 219</t>
  </si>
  <si>
    <t>Ellicottville</t>
  </si>
  <si>
    <t>14731</t>
  </si>
  <si>
    <t>041101</t>
  </si>
  <si>
    <t>M.</t>
  </si>
  <si>
    <t>Wachter</t>
  </si>
  <si>
    <t>Franklinville CSD</t>
  </si>
  <si>
    <t>32 North Main Street</t>
  </si>
  <si>
    <t>Franklinville</t>
  </si>
  <si>
    <t>14737</t>
  </si>
  <si>
    <t>041401</t>
  </si>
  <si>
    <t>T.</t>
  </si>
  <si>
    <t>O'Brien</t>
  </si>
  <si>
    <t>Hinsdale CSD</t>
  </si>
  <si>
    <t>3701 Main Street</t>
  </si>
  <si>
    <t>Hinsdale</t>
  </si>
  <si>
    <t>14743</t>
  </si>
  <si>
    <t>041801</t>
  </si>
  <si>
    <t>Lou</t>
  </si>
  <si>
    <t>Macintosh</t>
  </si>
  <si>
    <t>Little Valley CSD</t>
  </si>
  <si>
    <t>207 Rock City Street</t>
  </si>
  <si>
    <t>Little Valley</t>
  </si>
  <si>
    <t>14755</t>
  </si>
  <si>
    <t>042301</t>
  </si>
  <si>
    <t>Grant</t>
  </si>
  <si>
    <t>Cattaraugus CSD</t>
  </si>
  <si>
    <t>1 Carter Street</t>
  </si>
  <si>
    <t>Cattaraugus</t>
  </si>
  <si>
    <t>14719</t>
  </si>
  <si>
    <t>042400</t>
  </si>
  <si>
    <t>Ralph</t>
  </si>
  <si>
    <t>P.</t>
  </si>
  <si>
    <t>Kerr</t>
  </si>
  <si>
    <t>Olean City School District</t>
  </si>
  <si>
    <t>410 West Sullivan Street</t>
  </si>
  <si>
    <t>Olean</t>
  </si>
  <si>
    <t>14760</t>
  </si>
  <si>
    <t>042801</t>
  </si>
  <si>
    <t>Berg</t>
  </si>
  <si>
    <t>Gowanda CSD</t>
  </si>
  <si>
    <t>24 Prospect Street</t>
  </si>
  <si>
    <t>Gowanda</t>
  </si>
  <si>
    <t>14070</t>
  </si>
  <si>
    <t>042901</t>
  </si>
  <si>
    <t>Abe</t>
  </si>
  <si>
    <t>Kaufstein</t>
  </si>
  <si>
    <t>Portville CSD</t>
  </si>
  <si>
    <t>Elm Street</t>
  </si>
  <si>
    <t>Portville</t>
  </si>
  <si>
    <t>14770</t>
  </si>
  <si>
    <t>043001</t>
  </si>
  <si>
    <t>Stephen</t>
  </si>
  <si>
    <t>Bocciolatt</t>
  </si>
  <si>
    <t>Randolph CSD</t>
  </si>
  <si>
    <t>Randolph</t>
  </si>
  <si>
    <t>14772</t>
  </si>
  <si>
    <t>043011</t>
  </si>
  <si>
    <t>Randolph Academy UFSD</t>
  </si>
  <si>
    <t>336 Main Street</t>
  </si>
  <si>
    <t>043200</t>
  </si>
  <si>
    <t>Mark</t>
  </si>
  <si>
    <t>Ward</t>
  </si>
  <si>
    <t>Salamanca City Schools</t>
  </si>
  <si>
    <t>50 Iroquois Drive</t>
  </si>
  <si>
    <t>Salamanca</t>
  </si>
  <si>
    <t>14779</t>
  </si>
  <si>
    <t>043501</t>
  </si>
  <si>
    <t>F.</t>
  </si>
  <si>
    <t>Kurzawa</t>
  </si>
  <si>
    <t>Yorkshire-Pioneer CSD</t>
  </si>
  <si>
    <t>Box 579-County Line Rd.</t>
  </si>
  <si>
    <t>Yorkshire</t>
  </si>
  <si>
    <t>14173</t>
  </si>
  <si>
    <t>050100</t>
  </si>
  <si>
    <t>Carl</t>
  </si>
  <si>
    <t>Mangee</t>
  </si>
  <si>
    <t>Auburn City Schools</t>
  </si>
  <si>
    <t>PO Box 150</t>
  </si>
  <si>
    <t>Commack</t>
  </si>
  <si>
    <t>11725</t>
  </si>
  <si>
    <t>580413</t>
  </si>
  <si>
    <t>Lauber</t>
  </si>
  <si>
    <t>South Huntington UFSD</t>
  </si>
  <si>
    <t>60 Weston Street</t>
  </si>
  <si>
    <t>Huntington Station</t>
  </si>
  <si>
    <t>580501</t>
  </si>
  <si>
    <t>Holman</t>
  </si>
  <si>
    <t>Bay Shore UFSD</t>
  </si>
  <si>
    <t>75 W. Perkal Street</t>
  </si>
  <si>
    <t>Bay Shore</t>
  </si>
  <si>
    <t>11706</t>
  </si>
  <si>
    <t>580502</t>
  </si>
  <si>
    <t>Van Cott</t>
  </si>
  <si>
    <t>Islip UFSD</t>
  </si>
  <si>
    <t>215 Main Street</t>
  </si>
  <si>
    <t>Islip</t>
  </si>
  <si>
    <t>11751</t>
  </si>
  <si>
    <t>Janey</t>
  </si>
  <si>
    <t>Rochester City Schools</t>
  </si>
  <si>
    <t>131 West Broad Street</t>
  </si>
  <si>
    <t>14614</t>
  </si>
  <si>
    <t>261701</t>
  </si>
  <si>
    <t>Graham</t>
  </si>
  <si>
    <t>Rush Henrietta CSD</t>
  </si>
  <si>
    <t>2034 Lehigh Station Road</t>
  </si>
  <si>
    <t>Henrietta</t>
  </si>
  <si>
    <t>14467</t>
  </si>
  <si>
    <t>261801</t>
  </si>
  <si>
    <t>Fallon</t>
  </si>
  <si>
    <t>Brockport CSD</t>
  </si>
  <si>
    <t>40 Allen Street</t>
  </si>
  <si>
    <t>Brockport</t>
  </si>
  <si>
    <t>14420</t>
  </si>
  <si>
    <t>261901</t>
  </si>
  <si>
    <t>Strining</t>
  </si>
  <si>
    <t>Webster CSD</t>
  </si>
  <si>
    <t>119 South Avenue</t>
  </si>
  <si>
    <t>Webster</t>
  </si>
  <si>
    <t>14580</t>
  </si>
  <si>
    <t>262001</t>
  </si>
  <si>
    <t>Manaseri</t>
  </si>
  <si>
    <t>Wheatland Chili CSD</t>
  </si>
  <si>
    <t>940 North Rd.</t>
  </si>
  <si>
    <t>Scottsville</t>
  </si>
  <si>
    <t>14546</t>
  </si>
  <si>
    <t>270100</t>
  </si>
  <si>
    <t>Laurence</t>
  </si>
  <si>
    <t>Trzaskos</t>
  </si>
  <si>
    <t>Amsterdam City Schools</t>
  </si>
  <si>
    <t>11 Liberty Street</t>
  </si>
  <si>
    <t>Amsterdam</t>
  </si>
  <si>
    <t>12010</t>
  </si>
  <si>
    <t>270301</t>
  </si>
  <si>
    <t>Rose</t>
  </si>
  <si>
    <t>Canajoharie CSD</t>
  </si>
  <si>
    <t>10 Erie Boulevard</t>
  </si>
  <si>
    <t>Canajoharie</t>
  </si>
  <si>
    <t>13317</t>
  </si>
  <si>
    <t>270601</t>
  </si>
  <si>
    <t>D.</t>
  </si>
  <si>
    <t>Lesick</t>
  </si>
  <si>
    <t>Fonda Fultonville CSD</t>
  </si>
  <si>
    <t>Educational Plaza</t>
  </si>
  <si>
    <t>090301</t>
  </si>
  <si>
    <t>Sandra</t>
  </si>
  <si>
    <t>Urbach</t>
  </si>
  <si>
    <t>Beekmantown CSD</t>
  </si>
  <si>
    <t>6944 Rt 22  PO Box 829</t>
  </si>
  <si>
    <t>Plattsburgh</t>
  </si>
  <si>
    <t>12901</t>
  </si>
  <si>
    <t>090501</t>
  </si>
  <si>
    <t>Christopher</t>
  </si>
  <si>
    <t>B.</t>
  </si>
  <si>
    <t>deGrandpre</t>
  </si>
  <si>
    <t>Northeastern Clinton CSD</t>
  </si>
  <si>
    <t>Route 276</t>
  </si>
  <si>
    <t>Champlain</t>
  </si>
  <si>
    <t>12919</t>
  </si>
  <si>
    <t>090601</t>
  </si>
  <si>
    <t>Gerald</t>
  </si>
  <si>
    <t>Blair</t>
  </si>
  <si>
    <t>Chazy UFSD</t>
  </si>
  <si>
    <t>Chazy</t>
  </si>
  <si>
    <t>12921</t>
  </si>
  <si>
    <t>090901</t>
  </si>
  <si>
    <t>Scott</t>
  </si>
  <si>
    <t>Northern Adirondack CSD</t>
  </si>
  <si>
    <t>PO Box 164</t>
  </si>
  <si>
    <t>Ellenburg Depot</t>
  </si>
  <si>
    <t>12935</t>
  </si>
  <si>
    <t>091101</t>
  </si>
  <si>
    <t>Boswell</t>
  </si>
  <si>
    <t>Peru CSD</t>
  </si>
  <si>
    <t>17 School Street</t>
  </si>
  <si>
    <t>Peru</t>
  </si>
  <si>
    <t>12972</t>
  </si>
  <si>
    <t>091200</t>
  </si>
  <si>
    <t>George</t>
  </si>
  <si>
    <t>Amedore</t>
  </si>
  <si>
    <t>Plattsburgh City Schools</t>
  </si>
  <si>
    <t>49 Broad St.</t>
  </si>
  <si>
    <t>100308</t>
  </si>
  <si>
    <t>Arthur</t>
  </si>
  <si>
    <t>Walton Jr.</t>
  </si>
  <si>
    <t>Berkshire Farm UFSD at Canaan</t>
  </si>
  <si>
    <t>13640 Rt. 22</t>
  </si>
  <si>
    <t>Canaan</t>
  </si>
  <si>
    <t>12029</t>
  </si>
  <si>
    <t>100501</t>
  </si>
  <si>
    <t>580503</t>
  </si>
  <si>
    <t>Griffin</t>
  </si>
  <si>
    <t>East Islip UFSD</t>
  </si>
  <si>
    <t>Craig B. Gariepy Ave.</t>
  </si>
  <si>
    <t>Islip Terrace</t>
  </si>
  <si>
    <t>11752</t>
  </si>
  <si>
    <t>580504</t>
  </si>
  <si>
    <t>Sayville UFSD</t>
  </si>
  <si>
    <t>Administration Bldg</t>
  </si>
  <si>
    <t>Sayville</t>
  </si>
  <si>
    <t>11782</t>
  </si>
  <si>
    <t>580505</t>
  </si>
  <si>
    <t>Curtis</t>
  </si>
  <si>
    <t>Bayport Blue Point UFSD</t>
  </si>
  <si>
    <t>189 Academy Street</t>
  </si>
  <si>
    <t>Bayport</t>
  </si>
  <si>
    <t>11705</t>
  </si>
  <si>
    <t>580506</t>
  </si>
  <si>
    <t>Marcel</t>
  </si>
  <si>
    <t>Kshensky</t>
  </si>
  <si>
    <t>Hauppauge UFSD</t>
  </si>
  <si>
    <t>600 Town Line Road</t>
  </si>
  <si>
    <t>Hauppauge</t>
  </si>
  <si>
    <t>11788</t>
  </si>
  <si>
    <t>580507</t>
  </si>
  <si>
    <t>Connetquot CSD</t>
  </si>
  <si>
    <t>780 Ocean Avenue</t>
  </si>
  <si>
    <t>Bohemia</t>
  </si>
  <si>
    <t>11716</t>
  </si>
  <si>
    <t>580509</t>
  </si>
  <si>
    <t>Boedicker</t>
  </si>
  <si>
    <t>West Islip UFSD</t>
  </si>
  <si>
    <t>Beach Street</t>
  </si>
  <si>
    <t>West Islip</t>
  </si>
  <si>
    <t>11795</t>
  </si>
  <si>
    <t>580512</t>
  </si>
  <si>
    <t>Black</t>
  </si>
  <si>
    <t>Brentwood UFSD</t>
  </si>
  <si>
    <t>54 Third Avenue</t>
  </si>
  <si>
    <t>Brentwood</t>
  </si>
  <si>
    <t>11717</t>
  </si>
  <si>
    <t>580513</t>
  </si>
  <si>
    <t>Jerry</t>
  </si>
  <si>
    <t>Jackson</t>
  </si>
  <si>
    <t>Central Islip UFSD</t>
  </si>
  <si>
    <t>85 Wheeler Road</t>
  </si>
  <si>
    <t>Central Islip</t>
  </si>
  <si>
    <t>11722</t>
  </si>
  <si>
    <t>580514</t>
  </si>
  <si>
    <t>Lanier</t>
  </si>
  <si>
    <t>Fire Island UFSD</t>
  </si>
  <si>
    <t>Surf Road</t>
  </si>
  <si>
    <t>Ocean Beach</t>
  </si>
  <si>
    <t>11770</t>
  </si>
  <si>
    <t>580601</t>
  </si>
  <si>
    <t>Tronolone</t>
  </si>
  <si>
    <t>Shoreham-Wading River CSD</t>
  </si>
  <si>
    <t>Route 25A</t>
  </si>
  <si>
    <t>Shoreham</t>
  </si>
  <si>
    <t>11786</t>
  </si>
  <si>
    <t>580602</t>
  </si>
  <si>
    <t>Duffy</t>
  </si>
  <si>
    <t>Riverhead CSD</t>
  </si>
  <si>
    <t>700 Osborne Avenue</t>
  </si>
  <si>
    <t>Riverhead</t>
  </si>
  <si>
    <t>11901</t>
  </si>
  <si>
    <t>580603</t>
  </si>
  <si>
    <t>Edwards</t>
  </si>
  <si>
    <t>Little Flower UFSD</t>
  </si>
  <si>
    <t>North Wading River Road</t>
  </si>
  <si>
    <t>Wading River</t>
  </si>
  <si>
    <t>11792</t>
  </si>
  <si>
    <t>580701</t>
  </si>
  <si>
    <t>Gilbert</t>
  </si>
  <si>
    <t>DeCiccio</t>
  </si>
  <si>
    <t>Shelter Island UFSD</t>
  </si>
  <si>
    <t>Shelter Island</t>
  </si>
  <si>
    <t>11964</t>
  </si>
  <si>
    <t>580801</t>
  </si>
  <si>
    <t>Valenti</t>
  </si>
  <si>
    <t>Smithtown CSD</t>
  </si>
  <si>
    <t>26 New York Avenue</t>
  </si>
  <si>
    <t>Smithtown</t>
  </si>
  <si>
    <t>11787</t>
  </si>
  <si>
    <t>580805</t>
  </si>
  <si>
    <t>De Rose</t>
  </si>
  <si>
    <t>Kings Park CSD</t>
  </si>
  <si>
    <t>Kohr Road</t>
  </si>
  <si>
    <t>Kings Park</t>
  </si>
  <si>
    <t>11754</t>
  </si>
  <si>
    <t>580901</t>
  </si>
  <si>
    <t>Irene</t>
  </si>
  <si>
    <t>Nowell</t>
  </si>
  <si>
    <t>Remsenburg-Speonk UFSD</t>
  </si>
  <si>
    <t>Old Mill Road</t>
  </si>
  <si>
    <t>Remsenburg</t>
  </si>
  <si>
    <t>11960</t>
  </si>
  <si>
    <t>580902</t>
  </si>
  <si>
    <t>Mikolajczyk</t>
  </si>
  <si>
    <t>Westhampton Beach UFSD</t>
  </si>
  <si>
    <t>Westhampton Beach</t>
  </si>
  <si>
    <t>11978</t>
  </si>
  <si>
    <t>580903</t>
  </si>
  <si>
    <t>Quogue UFSD</t>
  </si>
  <si>
    <t>Edgewood Road</t>
  </si>
  <si>
    <t>Quogue</t>
  </si>
  <si>
    <t>11959</t>
  </si>
  <si>
    <t>580905</t>
  </si>
  <si>
    <t>J. Bruce</t>
  </si>
  <si>
    <t>McKenna</t>
  </si>
  <si>
    <t>Hampton Bays UFSD</t>
  </si>
  <si>
    <t>86 East Argonne Rd.</t>
  </si>
  <si>
    <t>Hampton Bays</t>
  </si>
  <si>
    <t>11946</t>
  </si>
  <si>
    <t>580906</t>
  </si>
  <si>
    <t>Southampton UFSD</t>
  </si>
  <si>
    <t>70 Leland Lane</t>
  </si>
  <si>
    <t>Southampton</t>
  </si>
  <si>
    <t>11968</t>
  </si>
  <si>
    <t>580909</t>
  </si>
  <si>
    <t>Stuart</t>
  </si>
  <si>
    <t>Rachlin</t>
  </si>
  <si>
    <t>Bridgehampton UFSD</t>
  </si>
  <si>
    <t>PO Box V, Montauk Hgwy.</t>
  </si>
  <si>
    <t>Bridgehampton</t>
  </si>
  <si>
    <t>11932</t>
  </si>
  <si>
    <t>580910</t>
  </si>
  <si>
    <t>Sagaponack Common School</t>
  </si>
  <si>
    <t>Sagaponack</t>
  </si>
  <si>
    <t>11962</t>
  </si>
  <si>
    <t>580911</t>
  </si>
  <si>
    <t>Gagliano</t>
  </si>
  <si>
    <t>Eastport UFSD</t>
  </si>
  <si>
    <t>390 Montauk Highway</t>
  </si>
  <si>
    <t>Eastport</t>
  </si>
  <si>
    <t>11941</t>
  </si>
  <si>
    <t>580913</t>
  </si>
  <si>
    <t>Mensch</t>
  </si>
  <si>
    <t>Tuckahoe Com Sch-Southampton</t>
  </si>
  <si>
    <t>468 Magee St.</t>
  </si>
  <si>
    <t>580917</t>
  </si>
  <si>
    <t>Catherine</t>
  </si>
  <si>
    <t>Fenton</t>
  </si>
  <si>
    <t>East Quogue UFSD</t>
  </si>
  <si>
    <t>6 Central Avenue</t>
  </si>
  <si>
    <t>East Quogue</t>
  </si>
  <si>
    <t>11942</t>
  </si>
  <si>
    <t>581002</t>
  </si>
  <si>
    <t>Krakehl</t>
  </si>
  <si>
    <t>Oysterponds UFSD</t>
  </si>
  <si>
    <t>Main Road</t>
  </si>
  <si>
    <t>Orient</t>
  </si>
  <si>
    <t>11957</t>
  </si>
  <si>
    <t>581004</t>
  </si>
  <si>
    <t>Koehnen</t>
  </si>
  <si>
    <t>Fishers Island UFSD</t>
  </si>
  <si>
    <t>Drawer A</t>
  </si>
  <si>
    <t>Fishers Island</t>
  </si>
  <si>
    <t>06390</t>
  </si>
  <si>
    <t>581005</t>
  </si>
  <si>
    <t>Southold UFSD</t>
  </si>
  <si>
    <t>Oaklawn Ave.</t>
  </si>
  <si>
    <t>Southold</t>
  </si>
  <si>
    <t>11971</t>
  </si>
  <si>
    <t>581010</t>
  </si>
  <si>
    <t>Kozora</t>
  </si>
  <si>
    <t>Greenport UFSD</t>
  </si>
  <si>
    <t>Front Street</t>
  </si>
  <si>
    <t>Greenport</t>
  </si>
  <si>
    <t>11944</t>
  </si>
  <si>
    <t>581015</t>
  </si>
  <si>
    <t>Broderick</t>
  </si>
  <si>
    <t>New Suffolk Common School</t>
  </si>
  <si>
    <t>5th St.</t>
  </si>
  <si>
    <t>New Suffolk</t>
  </si>
  <si>
    <t>11956</t>
  </si>
  <si>
    <t>590501</t>
  </si>
  <si>
    <t>Wranek</t>
  </si>
  <si>
    <t>Fallsburg CSD</t>
  </si>
  <si>
    <t>Brickman Road</t>
  </si>
  <si>
    <t>Fallsburg</t>
  </si>
  <si>
    <t>12733</t>
  </si>
  <si>
    <t>590801</t>
  </si>
  <si>
    <t>Candace</t>
  </si>
  <si>
    <t>Mazur</t>
  </si>
  <si>
    <t>Eldred CSD</t>
  </si>
  <si>
    <t>Route 55</t>
  </si>
  <si>
    <t>Eldred</t>
  </si>
  <si>
    <t>12732</t>
  </si>
  <si>
    <t>590901</t>
  </si>
  <si>
    <t>Liberty CSD</t>
  </si>
  <si>
    <t>115 Buckley St.</t>
  </si>
  <si>
    <t>Liberty</t>
  </si>
  <si>
    <t>12754</t>
  </si>
  <si>
    <t>591201</t>
  </si>
  <si>
    <t>Vanderzell</t>
  </si>
  <si>
    <t>Tri-Valley CSD</t>
  </si>
  <si>
    <t>PO Box 420</t>
  </si>
  <si>
    <t>Grahamsville</t>
  </si>
  <si>
    <t>12740</t>
  </si>
  <si>
    <t>591301</t>
  </si>
  <si>
    <t>Will</t>
  </si>
  <si>
    <t>Roscoe CSD</t>
  </si>
  <si>
    <t>Academy St.</t>
  </si>
  <si>
    <t>Roscoe</t>
  </si>
  <si>
    <t>12776</t>
  </si>
  <si>
    <t>591302</t>
  </si>
  <si>
    <t>Livingston Manor CSD</t>
  </si>
  <si>
    <t>Livingston Manor</t>
  </si>
  <si>
    <t>12758</t>
  </si>
  <si>
    <t>591401</t>
  </si>
  <si>
    <t>Casey</t>
  </si>
  <si>
    <t>Monticello CSD</t>
  </si>
  <si>
    <t>Port Jervis Road</t>
  </si>
  <si>
    <t>Monticello</t>
  </si>
  <si>
    <t>12701</t>
  </si>
  <si>
    <t>600101</t>
  </si>
  <si>
    <t>Micha</t>
  </si>
  <si>
    <t>Waverly CSD</t>
  </si>
  <si>
    <t>15 Frederick St.</t>
  </si>
  <si>
    <t>Waverly</t>
  </si>
  <si>
    <t>14892</t>
  </si>
  <si>
    <t>600301</t>
  </si>
  <si>
    <t>Pabis</t>
  </si>
  <si>
    <t>Candor CSD</t>
  </si>
  <si>
    <t>PO Box 145</t>
  </si>
  <si>
    <t>Candor</t>
  </si>
  <si>
    <t>13743</t>
  </si>
  <si>
    <t>600402</t>
  </si>
  <si>
    <t>Blanchfield</t>
  </si>
  <si>
    <t>Newark Valley CSD</t>
  </si>
  <si>
    <t>77 Whig Street</t>
  </si>
  <si>
    <t>Newark Valley</t>
  </si>
  <si>
    <t>13811</t>
  </si>
  <si>
    <t>600601</t>
  </si>
  <si>
    <t>Reid</t>
  </si>
  <si>
    <t>Owego Apalachin CSD</t>
  </si>
  <si>
    <t>36 Talcott Street</t>
  </si>
  <si>
    <t>Owego</t>
  </si>
  <si>
    <t>13827</t>
  </si>
  <si>
    <t>600801</t>
  </si>
  <si>
    <t>C. Thomas</t>
  </si>
  <si>
    <t>Bailey</t>
  </si>
  <si>
    <t>Spencer Van Etten CSD</t>
  </si>
  <si>
    <t>Van Etten</t>
  </si>
  <si>
    <t>14889</t>
  </si>
  <si>
    <t>600903</t>
  </si>
  <si>
    <t>Dougherty</t>
  </si>
  <si>
    <t>Tioga CSD</t>
  </si>
  <si>
    <t>Tioga Center</t>
  </si>
  <si>
    <t>13845</t>
  </si>
  <si>
    <t>610301</t>
  </si>
  <si>
    <t>Archambault</t>
  </si>
  <si>
    <t>Dryden CSD</t>
  </si>
  <si>
    <t>Route 38-PO Box 88</t>
  </si>
  <si>
    <t>Dryden</t>
  </si>
  <si>
    <t>13053</t>
  </si>
  <si>
    <t>610327</t>
  </si>
  <si>
    <t>J. Brad</t>
  </si>
  <si>
    <t>George Jr Republic UFSD</t>
  </si>
  <si>
    <t>Route 38  Drawer A</t>
  </si>
  <si>
    <t>Freeville</t>
  </si>
  <si>
    <t>13068</t>
  </si>
  <si>
    <t>610501</t>
  </si>
  <si>
    <t>Gordon</t>
  </si>
  <si>
    <t>Klumpp</t>
  </si>
  <si>
    <t>Groton CSD</t>
  </si>
  <si>
    <t>Peru Rd.</t>
  </si>
  <si>
    <t>Groton</t>
  </si>
  <si>
    <t>13073</t>
  </si>
  <si>
    <t>610600</t>
  </si>
  <si>
    <t>Randy</t>
  </si>
  <si>
    <t>Ehrenberg</t>
  </si>
  <si>
    <t>qthaca City Schools</t>
  </si>
  <si>
    <t>PO Box 549</t>
  </si>
  <si>
    <t>Ithaca</t>
  </si>
  <si>
    <t>14851</t>
  </si>
  <si>
    <t>610801</t>
  </si>
  <si>
    <t>Andrea</t>
  </si>
  <si>
    <t>Lansing CSD</t>
  </si>
  <si>
    <t>264 Ridge Road</t>
  </si>
  <si>
    <t>Lansing</t>
  </si>
  <si>
    <t>14882</t>
  </si>
  <si>
    <t>610901</t>
  </si>
  <si>
    <t>Willaim</t>
  </si>
  <si>
    <t>Hurley</t>
  </si>
  <si>
    <t>Newfield CSD</t>
  </si>
  <si>
    <t>247 Main Street</t>
  </si>
  <si>
    <t>Newfield</t>
  </si>
  <si>
    <t>14867</t>
  </si>
  <si>
    <t>611001</t>
  </si>
  <si>
    <t>Delaney</t>
  </si>
  <si>
    <t>Trumansburg CSD</t>
  </si>
  <si>
    <t>Whig St. RD 2-Box 354</t>
  </si>
  <si>
    <t>Trumansburg</t>
  </si>
  <si>
    <t>14886</t>
  </si>
  <si>
    <t>620202</t>
  </si>
  <si>
    <t>Abramoski</t>
  </si>
  <si>
    <t>West Park UFSD</t>
  </si>
  <si>
    <t>Route 9W</t>
  </si>
  <si>
    <t>West Park</t>
  </si>
  <si>
    <t>12493</t>
  </si>
  <si>
    <t>620600</t>
  </si>
  <si>
    <t>Steller</t>
  </si>
  <si>
    <t>Kingston City School District</t>
  </si>
  <si>
    <t>61 Crown Street</t>
  </si>
  <si>
    <t>Kingston</t>
  </si>
  <si>
    <t>12401</t>
  </si>
  <si>
    <t>620803</t>
  </si>
  <si>
    <t>Joanne</t>
  </si>
  <si>
    <t>Loewenthal</t>
  </si>
  <si>
    <t>Highland CSD</t>
  </si>
  <si>
    <t>Pancake Hollow Road</t>
  </si>
  <si>
    <t>Highland</t>
  </si>
  <si>
    <t>12528</t>
  </si>
  <si>
    <t>620901</t>
  </si>
  <si>
    <t>Pirkle</t>
  </si>
  <si>
    <t>Rondout Valley CSD</t>
  </si>
  <si>
    <t>PO Box 9</t>
  </si>
  <si>
    <t>Accord</t>
  </si>
  <si>
    <t>12404</t>
  </si>
  <si>
    <t>621001</t>
  </si>
  <si>
    <t>Joel</t>
  </si>
  <si>
    <t>Pollak,Ed.D.</t>
  </si>
  <si>
    <t>Marlboro CSD</t>
  </si>
  <si>
    <t>Plattekill Rd.</t>
  </si>
  <si>
    <t>Marlboro</t>
  </si>
  <si>
    <t>12542</t>
  </si>
  <si>
    <t>621101</t>
  </si>
  <si>
    <t>Derry</t>
  </si>
  <si>
    <t>New Paltz CSD</t>
  </si>
  <si>
    <t>196 Main Street</t>
  </si>
  <si>
    <t>New Paltz</t>
  </si>
  <si>
    <t>12561</t>
  </si>
  <si>
    <t>621201</t>
  </si>
  <si>
    <t>Onteora CSD</t>
  </si>
  <si>
    <t>Route 28</t>
  </si>
  <si>
    <t>Boiceville</t>
  </si>
  <si>
    <t>12412</t>
  </si>
  <si>
    <t>621601</t>
  </si>
  <si>
    <t>Hong</t>
  </si>
  <si>
    <t>Saugerties CSD</t>
  </si>
  <si>
    <t>Call Box A</t>
  </si>
  <si>
    <t>Saugerties</t>
  </si>
  <si>
    <t>12477</t>
  </si>
  <si>
    <t>621801</t>
  </si>
  <si>
    <t>Andrews</t>
  </si>
  <si>
    <t>Wallkill CSD</t>
  </si>
  <si>
    <t>13 Main Street</t>
  </si>
  <si>
    <t>Wallkill</t>
  </si>
  <si>
    <t>12589</t>
  </si>
  <si>
    <t>622002</t>
  </si>
  <si>
    <t>Spendley</t>
  </si>
  <si>
    <t>Ellenville CSD</t>
  </si>
  <si>
    <t>28 Maple Avenue</t>
  </si>
  <si>
    <t>Ellenville</t>
  </si>
  <si>
    <t>12428</t>
  </si>
  <si>
    <t>630101</t>
  </si>
  <si>
    <t>Phone No.</t>
  </si>
  <si>
    <t xml:space="preserve">Architect/Engineer:      </t>
  </si>
  <si>
    <t xml:space="preserve">Grade Levels: </t>
  </si>
  <si>
    <t xml:space="preserve">Building:    </t>
  </si>
  <si>
    <t>Project Control Number:</t>
  </si>
  <si>
    <t>School District/BOCES:</t>
  </si>
  <si>
    <t>District/BOCES contact:</t>
  </si>
  <si>
    <t>Grade</t>
  </si>
  <si>
    <t>Construction</t>
  </si>
  <si>
    <t>Incidental</t>
  </si>
  <si>
    <t>Total</t>
  </si>
  <si>
    <t>Existing</t>
  </si>
  <si>
    <t>New</t>
  </si>
  <si>
    <t>Special Education</t>
  </si>
  <si>
    <t xml:space="preserve">Subtotal Contract Allowance for Alterations   </t>
  </si>
  <si>
    <t>Incidental Allowance for Alterations</t>
  </si>
  <si>
    <t xml:space="preserve">Subtotal Incidental Allowance for Alterations   </t>
  </si>
  <si>
    <t>Contract Allowance for New Space</t>
  </si>
  <si>
    <t>Incidental Allowance for New Space</t>
  </si>
  <si>
    <t>PreK-6</t>
  </si>
  <si>
    <t>7-9</t>
  </si>
  <si>
    <t>7-12</t>
  </si>
  <si>
    <t xml:space="preserve">   Use or</t>
  </si>
  <si>
    <t>No. of</t>
  </si>
  <si>
    <t xml:space="preserve">  Size</t>
  </si>
  <si>
    <t>Maximum</t>
  </si>
  <si>
    <t xml:space="preserve">  Subject</t>
  </si>
  <si>
    <t>Rooms</t>
  </si>
  <si>
    <t>Calculation</t>
  </si>
  <si>
    <t>10925</t>
  </si>
  <si>
    <t>442115</t>
  </si>
  <si>
    <t>Maureen</t>
  </si>
  <si>
    <t>Flaherty</t>
  </si>
  <si>
    <t>Florida UFSD</t>
  </si>
  <si>
    <t>Golden Hill Bldg</t>
  </si>
  <si>
    <t>Florida</t>
  </si>
  <si>
    <t>10921</t>
  </si>
  <si>
    <t>450101</t>
  </si>
  <si>
    <t>Sodoma</t>
  </si>
  <si>
    <t>Albion CSD</t>
  </si>
  <si>
    <t>324 East Avenue</t>
  </si>
  <si>
    <t>Albion</t>
  </si>
  <si>
    <t>14411</t>
  </si>
  <si>
    <t>450607</t>
  </si>
  <si>
    <t>Harlow</t>
  </si>
  <si>
    <t>Fisher</t>
  </si>
  <si>
    <t>Kendall CSD</t>
  </si>
  <si>
    <t>Kendall Rd.</t>
  </si>
  <si>
    <t>Kendall</t>
  </si>
  <si>
    <t>14476</t>
  </si>
  <si>
    <t>450704</t>
  </si>
  <si>
    <t>Vernon</t>
  </si>
  <si>
    <t>Hobbs</t>
  </si>
  <si>
    <t>Holley CSD</t>
  </si>
  <si>
    <t>North Main Street</t>
  </si>
  <si>
    <t>Holley</t>
  </si>
  <si>
    <t>14470</t>
  </si>
  <si>
    <t>450801</t>
  </si>
  <si>
    <t>Staples</t>
  </si>
  <si>
    <t>Medina CSD</t>
  </si>
  <si>
    <t>1016 Gwinn St.</t>
  </si>
  <si>
    <t>Medina</t>
  </si>
  <si>
    <t>14103</t>
  </si>
  <si>
    <t>451001</t>
  </si>
  <si>
    <t>Tibbetts</t>
  </si>
  <si>
    <t>Lyndonville CSD</t>
  </si>
  <si>
    <t>Housel Avenue</t>
  </si>
  <si>
    <t>Lyndonville</t>
  </si>
  <si>
    <t>14098</t>
  </si>
  <si>
    <t>460102</t>
  </si>
  <si>
    <t>Hollace</t>
  </si>
  <si>
    <t>Craven</t>
  </si>
  <si>
    <t>Altmar-Parish-Williamstown CSD</t>
  </si>
  <si>
    <t>County Route 22</t>
  </si>
  <si>
    <t>Parish</t>
  </si>
  <si>
    <t>13131</t>
  </si>
  <si>
    <t>460500</t>
  </si>
  <si>
    <t>Egan</t>
  </si>
  <si>
    <t>Fulton City Schools</t>
  </si>
  <si>
    <t>167 S Fourth St.</t>
  </si>
  <si>
    <t>Fulton</t>
  </si>
  <si>
    <t>13069</t>
  </si>
  <si>
    <t>460701</t>
  </si>
  <si>
    <t>Caruana</t>
  </si>
  <si>
    <t>Hannibal CSD</t>
  </si>
  <si>
    <t>PO Box 66</t>
  </si>
  <si>
    <t>Hannibal</t>
  </si>
  <si>
    <t>13074</t>
  </si>
  <si>
    <t>460801</t>
  </si>
  <si>
    <t>Hesser</t>
  </si>
  <si>
    <t>Central Square CSD</t>
  </si>
  <si>
    <t>Central Square</t>
  </si>
  <si>
    <t>13036</t>
  </si>
  <si>
    <t>460901</t>
  </si>
  <si>
    <t>DiFlorio</t>
  </si>
  <si>
    <t>Mexico CSD</t>
  </si>
  <si>
    <t>Mexico</t>
  </si>
  <si>
    <t>13114</t>
  </si>
  <si>
    <t>461300</t>
  </si>
  <si>
    <t>Oswego City Schools</t>
  </si>
  <si>
    <t>233 West Utica Street</t>
  </si>
  <si>
    <t>Oswego</t>
  </si>
  <si>
    <t>13126</t>
  </si>
  <si>
    <t>461801</t>
  </si>
  <si>
    <t>Byron</t>
  </si>
  <si>
    <t>Chandler</t>
  </si>
  <si>
    <t>Pulaski CSD</t>
  </si>
  <si>
    <t>7319 Lake Street</t>
  </si>
  <si>
    <t>Pulaski</t>
  </si>
  <si>
    <t>13142</t>
  </si>
  <si>
    <t>461901</t>
  </si>
  <si>
    <t>Testone</t>
  </si>
  <si>
    <t>Sandy Creek CSD</t>
  </si>
  <si>
    <t>Salisbury St. Box 248</t>
  </si>
  <si>
    <t>Sandy Creek</t>
  </si>
  <si>
    <t>13145</t>
  </si>
  <si>
    <t>462001</t>
  </si>
  <si>
    <t>Maroun</t>
  </si>
  <si>
    <t>Phoenix CSD</t>
  </si>
  <si>
    <t>400 Volney Street</t>
  </si>
  <si>
    <t>Phoenix</t>
  </si>
  <si>
    <t>13135</t>
  </si>
  <si>
    <t>470501</t>
  </si>
  <si>
    <t>Polunci</t>
  </si>
  <si>
    <t>Edmeston CSD</t>
  </si>
  <si>
    <t>7 North Street</t>
  </si>
  <si>
    <t>Edmeston</t>
  </si>
  <si>
    <t>13335</t>
  </si>
  <si>
    <t>470801</t>
  </si>
  <si>
    <t>Romona</t>
  </si>
  <si>
    <t>Wenck</t>
  </si>
  <si>
    <t>Laurens CSD</t>
  </si>
  <si>
    <t>PO Box 301</t>
  </si>
  <si>
    <t>Laurens</t>
  </si>
  <si>
    <t>13796</t>
  </si>
  <si>
    <t>470901</t>
  </si>
  <si>
    <t>Shultis</t>
  </si>
  <si>
    <t>Schenevus CSD</t>
  </si>
  <si>
    <t>Schenevus</t>
  </si>
  <si>
    <t>12155</t>
  </si>
  <si>
    <t>471101</t>
  </si>
  <si>
    <t>Livshin</t>
  </si>
  <si>
    <t>Milford CSD</t>
  </si>
  <si>
    <t>Milford</t>
  </si>
  <si>
    <t>13807</t>
  </si>
  <si>
    <t>471201</t>
  </si>
  <si>
    <t>Virgil</t>
  </si>
  <si>
    <t>Morris CSD</t>
  </si>
  <si>
    <t>Morris</t>
  </si>
  <si>
    <t>13808</t>
  </si>
  <si>
    <t>471400</t>
  </si>
  <si>
    <t>Piscitelli</t>
  </si>
  <si>
    <t>Oneonta City Schools</t>
  </si>
  <si>
    <t>60 West End Ave.</t>
  </si>
  <si>
    <t>Oneonta</t>
  </si>
  <si>
    <t>13820</t>
  </si>
  <si>
    <t>471601</t>
  </si>
  <si>
    <t>Rexford</t>
  </si>
  <si>
    <t>Hurlburt</t>
  </si>
  <si>
    <t>Unatego (Otego-Unadilla) CSD</t>
  </si>
  <si>
    <t>RD 1   Box 451A</t>
  </si>
  <si>
    <t>Otego</t>
  </si>
  <si>
    <t>13825</t>
  </si>
  <si>
    <t>471701</t>
  </si>
  <si>
    <t>Mary Jo</t>
  </si>
  <si>
    <t>McPhail</t>
  </si>
  <si>
    <t>Cooperstown CSD</t>
  </si>
  <si>
    <t>Linden Avenue</t>
  </si>
  <si>
    <t>Cooperstown</t>
  </si>
  <si>
    <t>13326</t>
  </si>
  <si>
    <t>472001</t>
  </si>
  <si>
    <t>Nicholas</t>
  </si>
  <si>
    <t>Fazio</t>
  </si>
  <si>
    <t>Richfield Springs CSD</t>
  </si>
  <si>
    <t>Richfield Springs</t>
  </si>
  <si>
    <t>13439</t>
  </si>
  <si>
    <t>472202</t>
  </si>
  <si>
    <t>Marzeski</t>
  </si>
  <si>
    <t>Cherry Valley-Springfield CSD</t>
  </si>
  <si>
    <t>Box 485</t>
  </si>
  <si>
    <t>Cherry Valley</t>
  </si>
  <si>
    <t>13320</t>
  </si>
  <si>
    <t>472506</t>
  </si>
  <si>
    <t>Mabbett</t>
  </si>
  <si>
    <t>Worcester CSD</t>
  </si>
  <si>
    <t>182 Main Street</t>
  </si>
  <si>
    <t>Worcester</t>
  </si>
  <si>
    <t>12197</t>
  </si>
  <si>
    <t>480101</t>
  </si>
  <si>
    <t>Sabatella</t>
  </si>
  <si>
    <t>Mahopac CSD</t>
  </si>
  <si>
    <t>178 East Lake Boulevard</t>
  </si>
  <si>
    <t>Mahopac</t>
  </si>
  <si>
    <t>10541</t>
  </si>
  <si>
    <t>480102</t>
  </si>
  <si>
    <t>Terranova</t>
  </si>
  <si>
    <t>Carmel CSD</t>
  </si>
  <si>
    <t>PO Box 296-South St.</t>
  </si>
  <si>
    <t>Patterson</t>
  </si>
  <si>
    <t>12563</t>
  </si>
  <si>
    <t>480401</t>
  </si>
  <si>
    <t>DiNatale</t>
  </si>
  <si>
    <t>Haldane CSD of Philipstown</t>
  </si>
  <si>
    <t>Craigside Drive</t>
  </si>
  <si>
    <t>Cold Spring</t>
  </si>
  <si>
    <t>10516</t>
  </si>
  <si>
    <t>480404</t>
  </si>
  <si>
    <t>Les</t>
  </si>
  <si>
    <t>Weintraub</t>
  </si>
  <si>
    <t>Garrison UFSD</t>
  </si>
  <si>
    <t>Rte 9D</t>
  </si>
  <si>
    <t>Garrison</t>
  </si>
  <si>
    <t>10524</t>
  </si>
  <si>
    <t>480503</t>
  </si>
  <si>
    <t>Maryann</t>
  </si>
  <si>
    <t>Putnam Valley CSD</t>
  </si>
  <si>
    <t>Peekskill Hollow Rd.</t>
  </si>
  <si>
    <t>Putnam Valley</t>
  </si>
  <si>
    <t>10579</t>
  </si>
  <si>
    <t>480601</t>
  </si>
  <si>
    <t>Brewster CSD</t>
  </si>
  <si>
    <t>Farm To Market Rd.</t>
  </si>
  <si>
    <t>Brewster</t>
  </si>
  <si>
    <t>10509</t>
  </si>
  <si>
    <t>490101</t>
  </si>
  <si>
    <t>Sicko</t>
  </si>
  <si>
    <t>Berlin CSD</t>
  </si>
  <si>
    <t>53 School St.</t>
  </si>
  <si>
    <t>Berlin</t>
  </si>
  <si>
    <t>12022</t>
  </si>
  <si>
    <t>490201</t>
  </si>
  <si>
    <t>Gratto</t>
  </si>
  <si>
    <t>Brunswick Common School</t>
  </si>
  <si>
    <t>Menemsha Lane</t>
  </si>
  <si>
    <t>Troy</t>
  </si>
  <si>
    <t>12180</t>
  </si>
  <si>
    <t>490202</t>
  </si>
  <si>
    <t>John Grotto</t>
  </si>
  <si>
    <t>Brunswick CSD</t>
  </si>
  <si>
    <t>Box 200A  RD#3</t>
  </si>
  <si>
    <t>490301</t>
  </si>
  <si>
    <t>Terrance</t>
  </si>
  <si>
    <t>Brewer</t>
  </si>
  <si>
    <t>East Greenbush CSD</t>
  </si>
  <si>
    <t>Administration Center</t>
  </si>
  <si>
    <t>East Greenbush</t>
  </si>
  <si>
    <t>12061</t>
  </si>
  <si>
    <t>490501</t>
  </si>
  <si>
    <t>Nancy</t>
  </si>
  <si>
    <t>Chase</t>
  </si>
  <si>
    <t>Hoosick Falls CSD</t>
  </si>
  <si>
    <t>River Rd, PO Box 192</t>
  </si>
  <si>
    <t>Hoosick Falls</t>
  </si>
  <si>
    <t>12090</t>
  </si>
  <si>
    <t>490601</t>
  </si>
  <si>
    <t>Bordick</t>
  </si>
  <si>
    <t>Lansingburgh CSD</t>
  </si>
  <si>
    <t>320 Seventh Avenue</t>
  </si>
  <si>
    <t>12182</t>
  </si>
  <si>
    <t>490801</t>
  </si>
  <si>
    <t>Connie</t>
  </si>
  <si>
    <t>Hasselgren</t>
  </si>
  <si>
    <t>North Greenbush Common School</t>
  </si>
  <si>
    <t>153 Bloomingrove Dr.</t>
  </si>
  <si>
    <t>490804</t>
  </si>
  <si>
    <t>Wilfred</t>
  </si>
  <si>
    <t>LeForestier</t>
  </si>
  <si>
    <t>Wynantskill UFSD</t>
  </si>
  <si>
    <t>P O Box 345</t>
  </si>
  <si>
    <t>Wynantskill</t>
  </si>
  <si>
    <t>12198</t>
  </si>
  <si>
    <t>491200</t>
  </si>
  <si>
    <t>Theodore</t>
  </si>
  <si>
    <t>Grocki</t>
  </si>
  <si>
    <t>Rensselaer City Schools</t>
  </si>
  <si>
    <t>555 Broadway</t>
  </si>
  <si>
    <t>Rensselaer</t>
  </si>
  <si>
    <t>12144</t>
  </si>
  <si>
    <t>491401</t>
  </si>
  <si>
    <t>Seeley</t>
  </si>
  <si>
    <t>Hoosic Valley CSD</t>
  </si>
  <si>
    <t>Route 40</t>
  </si>
  <si>
    <t>Schaghticoke</t>
  </si>
  <si>
    <t>12154</t>
  </si>
  <si>
    <t>491501</t>
  </si>
  <si>
    <t>Hamlin</t>
  </si>
  <si>
    <t>Schodack CSD</t>
  </si>
  <si>
    <t>1216 Maple Hill Road</t>
  </si>
  <si>
    <t>Castleton-on-Hudson</t>
  </si>
  <si>
    <t>12033</t>
  </si>
  <si>
    <t>491700</t>
  </si>
  <si>
    <t>Armand</t>
  </si>
  <si>
    <t>Reo</t>
  </si>
  <si>
    <t>Troy City Schools</t>
  </si>
  <si>
    <t>6th &amp; Ingalls Aves.</t>
  </si>
  <si>
    <t>500101</t>
  </si>
  <si>
    <t>Heebink</t>
  </si>
  <si>
    <t>Clarkstown CSD</t>
  </si>
  <si>
    <t>62 Old Middletown Rd.</t>
  </si>
  <si>
    <t>New City</t>
  </si>
  <si>
    <t>10956</t>
  </si>
  <si>
    <t>500108</t>
  </si>
  <si>
    <t>McNeill</t>
  </si>
  <si>
    <t>Nanuet UFSD</t>
  </si>
  <si>
    <t>101 Church St.</t>
  </si>
  <si>
    <t>Nanuet</t>
  </si>
  <si>
    <t>10954</t>
  </si>
  <si>
    <t>500201</t>
  </si>
  <si>
    <t>Dodge</t>
  </si>
  <si>
    <t>North Rockland/Haverstraw-Stony Pt</t>
  </si>
  <si>
    <t>65 Chapel Street</t>
  </si>
  <si>
    <t>Garnerville</t>
  </si>
  <si>
    <t>10923</t>
  </si>
  <si>
    <t>500301</t>
  </si>
  <si>
    <t>Eileen</t>
  </si>
  <si>
    <t>Gress</t>
  </si>
  <si>
    <t>South Orangetown CSD</t>
  </si>
  <si>
    <t>160 Van Wyck Rd.</t>
  </si>
  <si>
    <t>Blauvelt</t>
  </si>
  <si>
    <t>10913</t>
  </si>
  <si>
    <t>500308</t>
  </si>
  <si>
    <t>Maurer</t>
  </si>
  <si>
    <t>Pearl River UFSD</t>
  </si>
  <si>
    <t>275 E. Central Ave.</t>
  </si>
  <si>
    <t>Pearl River</t>
  </si>
  <si>
    <t>10965</t>
  </si>
  <si>
    <t>500401</t>
  </si>
  <si>
    <t>MacNaughton</t>
  </si>
  <si>
    <t>Ramapo CSD</t>
  </si>
  <si>
    <t>45 Mountain Ave.</t>
  </si>
  <si>
    <t>Hillburn</t>
  </si>
  <si>
    <t>10931</t>
  </si>
  <si>
    <t>500402</t>
  </si>
  <si>
    <t>Jason</t>
  </si>
  <si>
    <t>If Other Spaces are needed CHECK BOX.</t>
  </si>
  <si>
    <t xml:space="preserve"> max. 40</t>
  </si>
  <si>
    <t>Teachers'</t>
  </si>
  <si>
    <t xml:space="preserve"> Conf. Rm.</t>
  </si>
  <si>
    <t xml:space="preserve"> max. 8</t>
  </si>
  <si>
    <t xml:space="preserve">Library </t>
  </si>
  <si>
    <t xml:space="preserve"> Rdg. Rm.</t>
  </si>
  <si>
    <t xml:space="preserve"> max. 37</t>
  </si>
  <si>
    <t>Gym Sta.</t>
  </si>
  <si>
    <t xml:space="preserve"> max. 19</t>
  </si>
  <si>
    <t>Teacher-Student</t>
  </si>
  <si>
    <t xml:space="preserve">      </t>
  </si>
  <si>
    <t xml:space="preserve">Discrepancies, if any:   </t>
  </si>
  <si>
    <t>Total Space</t>
  </si>
  <si>
    <t>Square Feet</t>
  </si>
  <si>
    <t>Size</t>
  </si>
  <si>
    <t>Max</t>
  </si>
  <si>
    <t>SF</t>
  </si>
  <si>
    <t>Cap/Rm</t>
  </si>
  <si>
    <t>15:1</t>
  </si>
  <si>
    <t>12:1</t>
  </si>
  <si>
    <t>12:1:1</t>
  </si>
  <si>
    <t>12:1+3:1</t>
  </si>
  <si>
    <t>8:1:1</t>
  </si>
  <si>
    <t>6:1</t>
  </si>
  <si>
    <t>Number of</t>
  </si>
  <si>
    <t xml:space="preserve">Total Existing - Special Ed.  </t>
  </si>
  <si>
    <t xml:space="preserve">Ratio </t>
  </si>
  <si>
    <t>Special Education Classrooms</t>
  </si>
  <si>
    <t>Form agrees with Floor Plan(s)?</t>
  </si>
  <si>
    <t>RA Form received?</t>
  </si>
  <si>
    <t xml:space="preserve">    Total New - Special Ed.  </t>
  </si>
  <si>
    <t>770 Sq. Ft.</t>
  </si>
  <si>
    <t>900 Sq. Ft.</t>
  </si>
  <si>
    <t>550 Sq. Ft.</t>
  </si>
  <si>
    <t>450 Sq. Ft.</t>
  </si>
  <si>
    <t xml:space="preserve">usable acres   </t>
  </si>
  <si>
    <t>Site Size:</t>
  </si>
  <si>
    <t>Date:</t>
  </si>
  <si>
    <t>Projected Enrollment</t>
  </si>
  <si>
    <t>Barbara Boardman</t>
  </si>
  <si>
    <t>Robert Rogers</t>
  </si>
  <si>
    <t>Mary Ann Clune</t>
  </si>
  <si>
    <t>Maureen Lavare</t>
  </si>
  <si>
    <t>Project Managers</t>
  </si>
  <si>
    <t xml:space="preserve"> 27 max.</t>
  </si>
  <si>
    <t>Classrooms</t>
  </si>
  <si>
    <t xml:space="preserve">Phone No. </t>
  </si>
  <si>
    <t>Willsboro</t>
  </si>
  <si>
    <t>12996</t>
  </si>
  <si>
    <t>160101</t>
  </si>
  <si>
    <t>Hunsinger</t>
  </si>
  <si>
    <t>Tupper Lake CSD</t>
  </si>
  <si>
    <t>Hosley Avenue</t>
  </si>
  <si>
    <t>Tupper Lake</t>
  </si>
  <si>
    <t>12986</t>
  </si>
  <si>
    <t>160801</t>
  </si>
  <si>
    <t>Patrick</t>
  </si>
  <si>
    <t>Calnon</t>
  </si>
  <si>
    <t>Chateaugay CSD</t>
  </si>
  <si>
    <t>River Street</t>
  </si>
  <si>
    <t>Chateaugay</t>
  </si>
  <si>
    <t>12920</t>
  </si>
  <si>
    <t>161201</t>
  </si>
  <si>
    <t>Rufa</t>
  </si>
  <si>
    <t>Salmon River CSD</t>
  </si>
  <si>
    <t>Ft Covington</t>
  </si>
  <si>
    <t>12937</t>
  </si>
  <si>
    <t>161401</t>
  </si>
  <si>
    <t>Doyle</t>
  </si>
  <si>
    <t>Saranac Lake CSD</t>
  </si>
  <si>
    <t>Petrova Avenue</t>
  </si>
  <si>
    <t>Saranac Lake</t>
  </si>
  <si>
    <t>12983</t>
  </si>
  <si>
    <t>161501</t>
  </si>
  <si>
    <t>Wayne</t>
  </si>
  <si>
    <t>Walibridge</t>
  </si>
  <si>
    <t>Malone CSD</t>
  </si>
  <si>
    <t>College Avenue</t>
  </si>
  <si>
    <t>Malone</t>
  </si>
  <si>
    <t>12953</t>
  </si>
  <si>
    <t>161601</t>
  </si>
  <si>
    <t>Joyce</t>
  </si>
  <si>
    <t>Monroe</t>
  </si>
  <si>
    <t>Brushton Moira CSD</t>
  </si>
  <si>
    <t>Gale Road</t>
  </si>
  <si>
    <t>Brushton</t>
  </si>
  <si>
    <t>12916</t>
  </si>
  <si>
    <t>161801</t>
  </si>
  <si>
    <t>Special Education(A or D)</t>
  </si>
  <si>
    <t xml:space="preserve">Project Type:                 </t>
  </si>
  <si>
    <t>Site Variance?</t>
  </si>
  <si>
    <t xml:space="preserve">Gr. </t>
  </si>
  <si>
    <t>13672</t>
  </si>
  <si>
    <t>512902</t>
  </si>
  <si>
    <t>Potsdam CSD</t>
  </si>
  <si>
    <t>29 Leroy Street</t>
  </si>
  <si>
    <t>Potsdam</t>
  </si>
  <si>
    <t>13676</t>
  </si>
  <si>
    <t>513102</t>
  </si>
  <si>
    <t>Cartwright</t>
  </si>
  <si>
    <t>Edwards-Knox CSD</t>
  </si>
  <si>
    <t>PO Box 630</t>
  </si>
  <si>
    <t>Russell</t>
  </si>
  <si>
    <t>13684</t>
  </si>
  <si>
    <t>520101</t>
  </si>
  <si>
    <t>Hostetter</t>
  </si>
  <si>
    <t>Burnt Hills Ballston Lake CSD</t>
  </si>
  <si>
    <t>50 Cypress Drive</t>
  </si>
  <si>
    <t>Scotia</t>
  </si>
  <si>
    <t>12302</t>
  </si>
  <si>
    <t>520302</t>
  </si>
  <si>
    <t>McClure</t>
  </si>
  <si>
    <t>Shenendehowa CSD</t>
  </si>
  <si>
    <t>One Fairchild Square</t>
  </si>
  <si>
    <t>Clifton Park</t>
  </si>
  <si>
    <t>12065</t>
  </si>
  <si>
    <t>520401</t>
  </si>
  <si>
    <t>Matthew</t>
  </si>
  <si>
    <t>Breitenbach</t>
  </si>
  <si>
    <t>Corinth CSD</t>
  </si>
  <si>
    <t>105 Oak Street</t>
  </si>
  <si>
    <t>Corinth</t>
  </si>
  <si>
    <t>12822</t>
  </si>
  <si>
    <t>520601</t>
  </si>
  <si>
    <t>McCullough</t>
  </si>
  <si>
    <t>Edinburg Common School</t>
  </si>
  <si>
    <t>RD 1 Box 515</t>
  </si>
  <si>
    <t>520701</t>
  </si>
  <si>
    <t>Bowers</t>
  </si>
  <si>
    <t>Galway CSD</t>
  </si>
  <si>
    <t>5317 Sacandaga Road</t>
  </si>
  <si>
    <t>Galway</t>
  </si>
  <si>
    <t>12074</t>
  </si>
  <si>
    <t>521200</t>
  </si>
  <si>
    <t>Mechanicville City Schools</t>
  </si>
  <si>
    <t>10 North Main Street</t>
  </si>
  <si>
    <t>Mechanicville</t>
  </si>
  <si>
    <t>12118</t>
  </si>
  <si>
    <t>521301</t>
  </si>
  <si>
    <t>Gorham</t>
  </si>
  <si>
    <t>Ballston Spa CSD</t>
  </si>
  <si>
    <t>70 Malta Avenue</t>
  </si>
  <si>
    <t>Ballston Spa</t>
  </si>
  <si>
    <t>12020</t>
  </si>
  <si>
    <t>521401</t>
  </si>
  <si>
    <t>South Glens Falls CSD</t>
  </si>
  <si>
    <t>7914 Bluebird Rd.</t>
  </si>
  <si>
    <t>South Glens Falls</t>
  </si>
  <si>
    <t>12803</t>
  </si>
  <si>
    <t>521701</t>
  </si>
  <si>
    <t>Leon</t>
  </si>
  <si>
    <t>Schuylerville CSD</t>
  </si>
  <si>
    <t>14-18 Spring Street</t>
  </si>
  <si>
    <t>Schuylerville</t>
  </si>
  <si>
    <t>12871</t>
  </si>
  <si>
    <t>521800</t>
  </si>
  <si>
    <t>McFadden</t>
  </si>
  <si>
    <t>Saratoga Springs City Schools</t>
  </si>
  <si>
    <t>5 Wells Street</t>
  </si>
  <si>
    <t>Saratoga Springs</t>
  </si>
  <si>
    <t>12866</t>
  </si>
  <si>
    <t>522001</t>
  </si>
  <si>
    <t>Emmet</t>
  </si>
  <si>
    <t>Prosser</t>
  </si>
  <si>
    <t>Stillwater CSD</t>
  </si>
  <si>
    <t>North Hudson Avenue</t>
  </si>
  <si>
    <t>Stillwater</t>
  </si>
  <si>
    <t>12170</t>
  </si>
  <si>
    <t>522101</t>
  </si>
  <si>
    <t>Klossner</t>
  </si>
  <si>
    <t>Waterford-Halfmoon UFSD</t>
  </si>
  <si>
    <t>125 Middletown Rd.</t>
  </si>
  <si>
    <t>Waterford</t>
  </si>
  <si>
    <t>12188</t>
  </si>
  <si>
    <t>530101</t>
  </si>
  <si>
    <t>DeFilippo</t>
  </si>
  <si>
    <t>Duanesburg CSD</t>
  </si>
  <si>
    <t>Delanson</t>
  </si>
  <si>
    <t>12053</t>
  </si>
  <si>
    <t>530202</t>
  </si>
  <si>
    <t>Marcelle</t>
  </si>
  <si>
    <t>Scotia Glenville CSD</t>
  </si>
  <si>
    <t>900 Preddice Pkwy.</t>
  </si>
  <si>
    <t>530301</t>
  </si>
  <si>
    <t>J. Briggs</t>
  </si>
  <si>
    <t>McAndrews</t>
  </si>
  <si>
    <t>Niskayuna CSD</t>
  </si>
  <si>
    <t>1239 Van Antwerp Road</t>
  </si>
  <si>
    <t>Schenectady</t>
  </si>
  <si>
    <t>12309</t>
  </si>
  <si>
    <t>530501</t>
  </si>
  <si>
    <t>Jeff</t>
  </si>
  <si>
    <t>McLellan</t>
  </si>
  <si>
    <t>Schalmont CSD-Rotterdam</t>
  </si>
  <si>
    <t>401 Duanesburg Road</t>
  </si>
  <si>
    <t>12306</t>
  </si>
  <si>
    <t>530515</t>
  </si>
  <si>
    <t>Audrey</t>
  </si>
  <si>
    <t>Farnsworth</t>
  </si>
  <si>
    <t>Rotterdam-Mohonasen CSD</t>
  </si>
  <si>
    <t>2072 Curry Road</t>
  </si>
  <si>
    <t>12303</t>
  </si>
  <si>
    <t>530600</t>
  </si>
  <si>
    <t>Falco</t>
  </si>
  <si>
    <t>Schenectady City Schools</t>
  </si>
  <si>
    <t>108 Education Drive</t>
  </si>
  <si>
    <t>540801</t>
  </si>
  <si>
    <t>Beck</t>
  </si>
  <si>
    <t>Gilboa Conesville CSD</t>
  </si>
  <si>
    <t>Wyckoff Road</t>
  </si>
  <si>
    <t>Gilboa</t>
  </si>
  <si>
    <t>12076</t>
  </si>
  <si>
    <t>540901</t>
  </si>
  <si>
    <t>Roche</t>
  </si>
  <si>
    <t>Jefferson CSD</t>
  </si>
  <si>
    <t>Jefferson</t>
  </si>
  <si>
    <t>12093</t>
  </si>
  <si>
    <t>541001</t>
  </si>
  <si>
    <t>Morse</t>
  </si>
  <si>
    <t>Middleburgh CSD</t>
  </si>
  <si>
    <t>181 Main Street</t>
  </si>
  <si>
    <t>Middleburgh</t>
  </si>
  <si>
    <t>12122</t>
  </si>
  <si>
    <t>541201</t>
  </si>
  <si>
    <t>Moses</t>
  </si>
  <si>
    <t>Schoharie CSD</t>
  </si>
  <si>
    <t>Schoharie</t>
  </si>
  <si>
    <t>12157</t>
  </si>
  <si>
    <t>541401</t>
  </si>
  <si>
    <t>Heller</t>
  </si>
  <si>
    <t>Sharon Springs CSD</t>
  </si>
  <si>
    <t>Route 20 PO Box 518</t>
  </si>
  <si>
    <t>Sharon Springs</t>
  </si>
  <si>
    <t>13459</t>
  </si>
  <si>
    <t>550101</t>
  </si>
  <si>
    <t>Pierantozzi</t>
  </si>
  <si>
    <t>Odessa Montour CSD</t>
  </si>
  <si>
    <t>Box 48</t>
  </si>
  <si>
    <t>Odessa</t>
  </si>
  <si>
    <t>14869</t>
  </si>
  <si>
    <t>550301</t>
  </si>
  <si>
    <t>Correa</t>
  </si>
  <si>
    <t>Watkins Glen CSD</t>
  </si>
  <si>
    <t>12th Street</t>
  </si>
  <si>
    <t>Watkins Glen</t>
  </si>
  <si>
    <t>14891</t>
  </si>
  <si>
    <t>560501</t>
  </si>
  <si>
    <t>Chappell</t>
  </si>
  <si>
    <t>South Seneca CSD</t>
  </si>
  <si>
    <t>Interlaken</t>
  </si>
  <si>
    <t>14847</t>
  </si>
  <si>
    <t>560603</t>
  </si>
  <si>
    <t>Romulus CSD</t>
  </si>
  <si>
    <t>5705 Main Street</t>
  </si>
  <si>
    <t>Romulus</t>
  </si>
  <si>
    <t>14541</t>
  </si>
  <si>
    <t>560701</t>
  </si>
  <si>
    <t>Macaluso</t>
  </si>
  <si>
    <t>Seneca Falls CSD</t>
  </si>
  <si>
    <t>98 Clinton Street</t>
  </si>
  <si>
    <t>Seneca Falls</t>
  </si>
  <si>
    <t>13148</t>
  </si>
  <si>
    <t>570101</t>
  </si>
  <si>
    <t>Addison CSD</t>
  </si>
  <si>
    <t>Colwell Street</t>
  </si>
  <si>
    <t>Addison</t>
  </si>
  <si>
    <t>14801</t>
  </si>
  <si>
    <t>570201</t>
  </si>
  <si>
    <t>Burnside</t>
  </si>
  <si>
    <t>Avoca CSD</t>
  </si>
  <si>
    <t>17-29 Oliver St.</t>
  </si>
  <si>
    <t>Avoca</t>
  </si>
  <si>
    <t>14809</t>
  </si>
  <si>
    <t>570302</t>
  </si>
  <si>
    <t>Robbins</t>
  </si>
  <si>
    <t>Bath CSD</t>
  </si>
  <si>
    <t>25 Ellas Avenue</t>
  </si>
  <si>
    <t>Bath</t>
  </si>
  <si>
    <t>14810</t>
  </si>
  <si>
    <t>570401</t>
  </si>
  <si>
    <t>Hudzinski</t>
  </si>
  <si>
    <t>Bradford CSD</t>
  </si>
  <si>
    <t>2820 Route 226</t>
  </si>
  <si>
    <t>Bradford</t>
  </si>
  <si>
    <t>14815</t>
  </si>
  <si>
    <t>570701</t>
  </si>
  <si>
    <t>Wood</t>
  </si>
  <si>
    <t>Canisteo CSD</t>
  </si>
  <si>
    <t>84 Greenwood Street</t>
  </si>
  <si>
    <t>Canisteo</t>
  </si>
  <si>
    <t>14823</t>
  </si>
  <si>
    <t>570905</t>
  </si>
  <si>
    <t>Cohocton CSD</t>
  </si>
  <si>
    <t>30 Park Ave.</t>
  </si>
  <si>
    <t>Cohocton</t>
  </si>
  <si>
    <t>14826</t>
  </si>
  <si>
    <t>571000</t>
  </si>
  <si>
    <t>Corning City Schools</t>
  </si>
  <si>
    <t>165 Charles Street</t>
  </si>
  <si>
    <t>Painted Post</t>
  </si>
  <si>
    <t>14870</t>
  </si>
  <si>
    <t>571501</t>
  </si>
  <si>
    <t>Schoonmaker</t>
  </si>
  <si>
    <t>Greenwood CSD</t>
  </si>
  <si>
    <t>Greenwood</t>
  </si>
  <si>
    <t>14839</t>
  </si>
  <si>
    <t>571800</t>
  </si>
  <si>
    <t>Susan</t>
  </si>
  <si>
    <t>Gray</t>
  </si>
  <si>
    <t>Hornell City Schools</t>
  </si>
  <si>
    <t>14 Allen St. Box 310</t>
  </si>
  <si>
    <t>Hornell</t>
  </si>
  <si>
    <t>14843</t>
  </si>
  <si>
    <t>571901</t>
  </si>
  <si>
    <t>Locke</t>
  </si>
  <si>
    <t>Arkport CSD</t>
  </si>
  <si>
    <t>35 East Avenue</t>
  </si>
  <si>
    <t>Arkport</t>
  </si>
  <si>
    <t>14807</t>
  </si>
  <si>
    <t>572301</t>
  </si>
  <si>
    <t>McCormick</t>
  </si>
  <si>
    <t>Prattsburgh CSD</t>
  </si>
  <si>
    <t>Prattsburgh</t>
  </si>
  <si>
    <t>14873</t>
  </si>
  <si>
    <t>572702</t>
  </si>
  <si>
    <t>DiTondo</t>
  </si>
  <si>
    <t>Jasper-Troupsburg CSD</t>
  </si>
  <si>
    <t>PO Box 81</t>
  </si>
  <si>
    <t>Jasper</t>
  </si>
  <si>
    <t>14855</t>
  </si>
  <si>
    <t>572901</t>
  </si>
  <si>
    <t>Morley</t>
  </si>
  <si>
    <t>Hammondsport CSD</t>
  </si>
  <si>
    <t>Hammondsport</t>
  </si>
  <si>
    <t>14840</t>
  </si>
  <si>
    <t>573001</t>
  </si>
  <si>
    <t>Cownie</t>
  </si>
  <si>
    <t>Wayland CSD</t>
  </si>
  <si>
    <t>W. Naples St.</t>
  </si>
  <si>
    <t>Wayland</t>
  </si>
  <si>
    <t>14572</t>
  </si>
  <si>
    <t>580101</t>
  </si>
  <si>
    <t>Bernhard</t>
  </si>
  <si>
    <t>Babylon UFSD</t>
  </si>
  <si>
    <t>50 Railroad Avenue</t>
  </si>
  <si>
    <t>Babylon</t>
  </si>
  <si>
    <t>11702</t>
  </si>
  <si>
    <t>580102</t>
  </si>
  <si>
    <t>Melvin</t>
  </si>
  <si>
    <t>Noble</t>
  </si>
  <si>
    <t>West Babylon UFSD</t>
  </si>
  <si>
    <t>10 Farmingdale Road</t>
  </si>
  <si>
    <t>West Babylon</t>
  </si>
  <si>
    <t>11704</t>
  </si>
  <si>
    <t>580103</t>
  </si>
  <si>
    <t>North Babylon UFSD</t>
  </si>
  <si>
    <t>5 Jardine Place</t>
  </si>
  <si>
    <t>North Babylon</t>
  </si>
  <si>
    <t>11703</t>
  </si>
  <si>
    <t>580104</t>
  </si>
  <si>
    <t>Holzman</t>
  </si>
  <si>
    <t>Lindenhurst UFSD</t>
  </si>
  <si>
    <t>350 Daniel Street</t>
  </si>
  <si>
    <t>Lindenhurst</t>
  </si>
  <si>
    <t>11757</t>
  </si>
  <si>
    <t>580105</t>
  </si>
  <si>
    <t>Apuzzi</t>
  </si>
  <si>
    <t>Copiague UFSD</t>
  </si>
  <si>
    <t>2650 Great Neck Road</t>
  </si>
  <si>
    <t>Copiague</t>
  </si>
  <si>
    <t>11726</t>
  </si>
  <si>
    <t>580106</t>
  </si>
  <si>
    <t>Rhoda</t>
  </si>
  <si>
    <t>Pierre</t>
  </si>
  <si>
    <t>Amityville UFSD</t>
  </si>
  <si>
    <t>Park Ave &amp; Ireland Pl.</t>
  </si>
  <si>
    <t>Amityville</t>
  </si>
  <si>
    <t>11701</t>
  </si>
  <si>
    <t>580107</t>
  </si>
  <si>
    <t>Burman</t>
  </si>
  <si>
    <t>Deer Park UFSD</t>
  </si>
  <si>
    <t>1881 Deer Park Avenue</t>
  </si>
  <si>
    <t>Deer Park</t>
  </si>
  <si>
    <t>11729</t>
  </si>
  <si>
    <t>580109</t>
  </si>
  <si>
    <t>DeSorbe</t>
  </si>
  <si>
    <t>Wyandanch UFSD</t>
  </si>
  <si>
    <t>Straight Path Rd.</t>
  </si>
  <si>
    <t>Wyandanch</t>
  </si>
  <si>
    <t>11798</t>
  </si>
  <si>
    <t>580201</t>
  </si>
  <si>
    <t>Sonedecker</t>
  </si>
  <si>
    <t>Three Village CSD</t>
  </si>
  <si>
    <t>200 Nicolls Rd.</t>
  </si>
  <si>
    <t>East Setauket</t>
  </si>
  <si>
    <t>11733</t>
  </si>
  <si>
    <t>580203</t>
  </si>
  <si>
    <t>Brande</t>
  </si>
  <si>
    <t>Brookhaven-Comsewogue UFSD</t>
  </si>
  <si>
    <t>290 Norwood Avenue</t>
  </si>
  <si>
    <t>Port Jefferson Sta.</t>
  </si>
  <si>
    <t>11776</t>
  </si>
  <si>
    <t>580205</t>
  </si>
  <si>
    <t>Ruck</t>
  </si>
  <si>
    <t>Sachem CSD At Holbrook</t>
  </si>
  <si>
    <t>245 Union Avenue</t>
  </si>
  <si>
    <t>Holbrook</t>
  </si>
  <si>
    <t>11741</t>
  </si>
  <si>
    <t>580206</t>
  </si>
  <si>
    <t>Reilly</t>
  </si>
  <si>
    <t>Port Jefferson UFSD</t>
  </si>
  <si>
    <t>Scraggy Hill Road</t>
  </si>
  <si>
    <t>Port Jefferson</t>
  </si>
  <si>
    <t>11777</t>
  </si>
  <si>
    <t>580207</t>
  </si>
  <si>
    <t>Jonathan</t>
  </si>
  <si>
    <t>Van Eyk</t>
  </si>
  <si>
    <t>Mount Sinai UFSD</t>
  </si>
  <si>
    <t>North Country Road</t>
  </si>
  <si>
    <t>Mount Sinai</t>
  </si>
  <si>
    <t>11766</t>
  </si>
  <si>
    <t>580208</t>
  </si>
  <si>
    <t>Roberta</t>
  </si>
  <si>
    <t>Gerold</t>
  </si>
  <si>
    <t>Miller Place UFSD</t>
  </si>
  <si>
    <t>191 North Country Road</t>
  </si>
  <si>
    <t>Miller Place</t>
  </si>
  <si>
    <t>11764</t>
  </si>
  <si>
    <t>580209</t>
  </si>
  <si>
    <t>Gerardi</t>
  </si>
  <si>
    <t>Rocky Point UFSD</t>
  </si>
  <si>
    <t>Rocky Pt-Yaphank Rd.</t>
  </si>
  <si>
    <t>Rocky Point</t>
  </si>
  <si>
    <t>11778</t>
  </si>
  <si>
    <t>580211</t>
  </si>
  <si>
    <t>Lothridge</t>
  </si>
  <si>
    <t>Middle Country CSD</t>
  </si>
  <si>
    <t>8 43rd Street</t>
  </si>
  <si>
    <t>Centereach</t>
  </si>
  <si>
    <t>11720</t>
  </si>
  <si>
    <t>580212</t>
  </si>
  <si>
    <t>Candee</t>
  </si>
  <si>
    <t>Swenson</t>
  </si>
  <si>
    <t>Longwood CSD</t>
  </si>
  <si>
    <t>35 Yaphank-Middle Isl. Rd</t>
  </si>
  <si>
    <t>Middle Island</t>
  </si>
  <si>
    <t>11953</t>
  </si>
  <si>
    <t>580221</t>
  </si>
  <si>
    <t>Schneider</t>
  </si>
  <si>
    <t>South Manor UFSD</t>
  </si>
  <si>
    <t>Dayton Avenue</t>
  </si>
  <si>
    <t>Manorville</t>
  </si>
  <si>
    <t>11949</t>
  </si>
  <si>
    <t>580224</t>
  </si>
  <si>
    <t>Strait Regal</t>
  </si>
  <si>
    <t>Patchogue-Medford UFSD</t>
  </si>
  <si>
    <t>241 So. Ocean Avenue</t>
  </si>
  <si>
    <t>Patchogue</t>
  </si>
  <si>
    <t>11772</t>
  </si>
  <si>
    <t>580233</t>
  </si>
  <si>
    <t>F</t>
  </si>
  <si>
    <t>Donovan</t>
  </si>
  <si>
    <t>Center Moriches UFSD</t>
  </si>
  <si>
    <t>511 Main Street</t>
  </si>
  <si>
    <t>Center Moriches</t>
  </si>
  <si>
    <t>11934</t>
  </si>
  <si>
    <t>580234</t>
  </si>
  <si>
    <t>East Moriches UFSD</t>
  </si>
  <si>
    <t>9 Adelaide Avenue</t>
  </si>
  <si>
    <t>East Moriches</t>
  </si>
  <si>
    <t>11940</t>
  </si>
  <si>
    <t>580235</t>
  </si>
  <si>
    <t>Schissler</t>
  </si>
  <si>
    <t>South Country CSD</t>
  </si>
  <si>
    <t>189 Dunton Avenue</t>
  </si>
  <si>
    <t>East Patchogue</t>
  </si>
  <si>
    <t>580301</t>
  </si>
  <si>
    <t>Furman</t>
  </si>
  <si>
    <t>East Hampton UFSD</t>
  </si>
  <si>
    <t>76 Newtown Lane</t>
  </si>
  <si>
    <t>East Hampton</t>
  </si>
  <si>
    <t>11937</t>
  </si>
  <si>
    <t>580302</t>
  </si>
  <si>
    <t>Freidah</t>
  </si>
  <si>
    <t>Wainscott Common School</t>
  </si>
  <si>
    <t>Hollow Rd.</t>
  </si>
  <si>
    <t>Wainscott</t>
  </si>
  <si>
    <t>11975</t>
  </si>
  <si>
    <t>580303</t>
  </si>
  <si>
    <t>Aman</t>
  </si>
  <si>
    <t>Amagansett UFSD</t>
  </si>
  <si>
    <t>320 Main St.</t>
  </si>
  <si>
    <t>Amagansett</t>
  </si>
  <si>
    <t>11930</t>
  </si>
  <si>
    <t>580304</t>
  </si>
  <si>
    <t>Mucci</t>
  </si>
  <si>
    <t>Springs UFSD</t>
  </si>
  <si>
    <t>48 School Street</t>
  </si>
  <si>
    <t>580305</t>
  </si>
  <si>
    <t>Kathryn</t>
  </si>
  <si>
    <t>Holden</t>
  </si>
  <si>
    <t>Sag Harbor UFSD</t>
  </si>
  <si>
    <t>RR #2 Box 11</t>
  </si>
  <si>
    <t>Sag Harbor</t>
  </si>
  <si>
    <t>11963</t>
  </si>
  <si>
    <t>580306</t>
  </si>
  <si>
    <t>J. Philip</t>
  </si>
  <si>
    <t>Perna</t>
  </si>
  <si>
    <t>Montauk UFSD</t>
  </si>
  <si>
    <t>RD 1 Box 105</t>
  </si>
  <si>
    <t>Montauk</t>
  </si>
  <si>
    <t>11954</t>
  </si>
  <si>
    <t>580401</t>
  </si>
  <si>
    <t>Laria</t>
  </si>
  <si>
    <t>Elwood UFSD</t>
  </si>
  <si>
    <t>100 Kenneth Avenue</t>
  </si>
  <si>
    <t>Greenlawn</t>
  </si>
  <si>
    <t>11740</t>
  </si>
  <si>
    <t>580402</t>
  </si>
  <si>
    <t>Volp</t>
  </si>
  <si>
    <t>Cold Spring Harbor CSD</t>
  </si>
  <si>
    <t>75 Goosehill Road</t>
  </si>
  <si>
    <t>Cold Spring Harbor</t>
  </si>
  <si>
    <t>11724</t>
  </si>
  <si>
    <t>580403</t>
  </si>
  <si>
    <t>Tribus</t>
  </si>
  <si>
    <t>Huntington UFSD</t>
  </si>
  <si>
    <t>140 Woodhull Road</t>
  </si>
  <si>
    <t>Huntington</t>
  </si>
  <si>
    <t>11743</t>
  </si>
  <si>
    <t>580404</t>
  </si>
  <si>
    <t>Brosnan</t>
  </si>
  <si>
    <t>Northport-East Northport UFSD</t>
  </si>
  <si>
    <t>110 Elwood Road</t>
  </si>
  <si>
    <t>Northport</t>
  </si>
  <si>
    <t>11768</t>
  </si>
  <si>
    <t>580405</t>
  </si>
  <si>
    <t>McGuire</t>
  </si>
  <si>
    <t>Half Hollow Hills CSD</t>
  </si>
  <si>
    <t>525 Half Hollow Road</t>
  </si>
  <si>
    <t>Dix Hills</t>
  </si>
  <si>
    <t>11746</t>
  </si>
  <si>
    <t>580406</t>
  </si>
  <si>
    <t>McCloat</t>
  </si>
  <si>
    <t>Harborfields CSD</t>
  </si>
  <si>
    <t>2 Oldfield Road</t>
  </si>
  <si>
    <t>580410</t>
  </si>
  <si>
    <t>Hunderfund</t>
  </si>
  <si>
    <t>Commack UFSD</t>
  </si>
  <si>
    <t>Edinger Drive</t>
  </si>
  <si>
    <t>Dewitt</t>
  </si>
  <si>
    <t>13214</t>
  </si>
  <si>
    <t>420501</t>
  </si>
  <si>
    <t>Marilyn</t>
  </si>
  <si>
    <t>Jordan Elbridge CSD</t>
  </si>
  <si>
    <t>Chappell Street</t>
  </si>
  <si>
    <t>13080</t>
  </si>
  <si>
    <t>420601</t>
  </si>
  <si>
    <t>Trombley</t>
  </si>
  <si>
    <t>Fabius-Pompey CSD</t>
  </si>
  <si>
    <t>Fabius</t>
  </si>
  <si>
    <t>13063</t>
  </si>
  <si>
    <t>420701</t>
  </si>
  <si>
    <t>DeSanctis</t>
  </si>
  <si>
    <t>Westhill CSD</t>
  </si>
  <si>
    <t>4501 Onondaga Blvd</t>
  </si>
  <si>
    <t>Syracuse</t>
  </si>
  <si>
    <t>13219</t>
  </si>
  <si>
    <t>420702</t>
  </si>
  <si>
    <t>Helmer</t>
  </si>
  <si>
    <t>Solvay UFSD</t>
  </si>
  <si>
    <t>Hazard Street</t>
  </si>
  <si>
    <t>Solvay</t>
  </si>
  <si>
    <t>13209</t>
  </si>
  <si>
    <t>420807</t>
  </si>
  <si>
    <t>Coleman</t>
  </si>
  <si>
    <t>LaFayette CSD</t>
  </si>
  <si>
    <t>Route 20 West</t>
  </si>
  <si>
    <t>LaFayette</t>
  </si>
  <si>
    <t>13084</t>
  </si>
  <si>
    <t>421001</t>
  </si>
  <si>
    <t>Fayetteville-Manlius CSD</t>
  </si>
  <si>
    <t>700 So. Manlius Street</t>
  </si>
  <si>
    <t>Fayetteville</t>
  </si>
  <si>
    <t>13066</t>
  </si>
  <si>
    <t>421101</t>
  </si>
  <si>
    <t>Mellor</t>
  </si>
  <si>
    <t>Marcellus CSD</t>
  </si>
  <si>
    <t>Reed Parkway</t>
  </si>
  <si>
    <t>Marcellus</t>
  </si>
  <si>
    <t>13108</t>
  </si>
  <si>
    <t>421201</t>
  </si>
  <si>
    <t>Barstow</t>
  </si>
  <si>
    <t>Onondaga CSD</t>
  </si>
  <si>
    <t>201 Hudson Ave.</t>
  </si>
  <si>
    <t>13120</t>
  </si>
  <si>
    <t>421501</t>
  </si>
  <si>
    <t>Cataldo</t>
  </si>
  <si>
    <t>Liverpool CSD</t>
  </si>
  <si>
    <t>800 Fourth Street</t>
  </si>
  <si>
    <t>Liverpool</t>
  </si>
  <si>
    <t>13088</t>
  </si>
  <si>
    <t>421504</t>
  </si>
  <si>
    <t>Kinsella</t>
  </si>
  <si>
    <t>Lyncourt UFSD-Salina</t>
  </si>
  <si>
    <t>2709 Court Street</t>
  </si>
  <si>
    <t>13208</t>
  </si>
  <si>
    <t>421601</t>
  </si>
  <si>
    <t>Sullivan</t>
  </si>
  <si>
    <t>Skaneateles CSD</t>
  </si>
  <si>
    <t>49 East Elizabeth St.</t>
  </si>
  <si>
    <t>Skaneateles</t>
  </si>
  <si>
    <t>13152</t>
  </si>
  <si>
    <t>421800</t>
  </si>
  <si>
    <t>Syracuse City School District</t>
  </si>
  <si>
    <t>725 Harrison Street</t>
  </si>
  <si>
    <t>13210</t>
  </si>
  <si>
    <t>421902</t>
  </si>
  <si>
    <t>Heyman</t>
  </si>
  <si>
    <t>Tully CSD</t>
  </si>
  <si>
    <t>PO Box 628</t>
  </si>
  <si>
    <t>Tully</t>
  </si>
  <si>
    <t>13159</t>
  </si>
  <si>
    <t>430300</t>
  </si>
  <si>
    <t>Eckhardt</t>
  </si>
  <si>
    <t>Canandaigua City Schools</t>
  </si>
  <si>
    <t>143 North Pearl Street</t>
  </si>
  <si>
    <t>Canandaigua</t>
  </si>
  <si>
    <t>14424</t>
  </si>
  <si>
    <t>430501</t>
  </si>
  <si>
    <t>Tiffany</t>
  </si>
  <si>
    <t>Phillips</t>
  </si>
  <si>
    <t>East Bloomfield CSD</t>
  </si>
  <si>
    <t>Oakmount Avenue</t>
  </si>
  <si>
    <t>East Bloomfield</t>
  </si>
  <si>
    <t>14443</t>
  </si>
  <si>
    <t>430700</t>
  </si>
  <si>
    <t>Lee</t>
  </si>
  <si>
    <t>Cravotta</t>
  </si>
  <si>
    <t>Geneva City Schools</t>
  </si>
  <si>
    <t>649 South Exchange St.</t>
  </si>
  <si>
    <t>Geneva</t>
  </si>
  <si>
    <t>14456</t>
  </si>
  <si>
    <t>430901</t>
  </si>
  <si>
    <t>Singleton</t>
  </si>
  <si>
    <t>Gorham-Middlesex CSD</t>
  </si>
  <si>
    <t>Baldwin Road</t>
  </si>
  <si>
    <t>Rushville</t>
  </si>
  <si>
    <t>14544</t>
  </si>
  <si>
    <t>431101</t>
  </si>
  <si>
    <t>Phillip</t>
  </si>
  <si>
    <t>Langton</t>
  </si>
  <si>
    <t>Manchester-Shortsville CSD</t>
  </si>
  <si>
    <t>Route 21</t>
  </si>
  <si>
    <t>Shortsville</t>
  </si>
  <si>
    <t>14548</t>
  </si>
  <si>
    <t>431201</t>
  </si>
  <si>
    <t>Zerrahn</t>
  </si>
  <si>
    <t>Naples CSD</t>
  </si>
  <si>
    <t>Naples</t>
  </si>
  <si>
    <t>14512</t>
  </si>
  <si>
    <t>431301</t>
  </si>
  <si>
    <t>Phelps Clifton Springs CSD</t>
  </si>
  <si>
    <t>1490 Route 488</t>
  </si>
  <si>
    <t>Clifton Springs</t>
  </si>
  <si>
    <t>14432</t>
  </si>
  <si>
    <t>431401</t>
  </si>
  <si>
    <t>Mario</t>
  </si>
  <si>
    <t>Scalzi</t>
  </si>
  <si>
    <t>Honeoye CSD</t>
  </si>
  <si>
    <t>Oates</t>
  </si>
  <si>
    <t>Taconic Hills CSD at Craryville</t>
  </si>
  <si>
    <t>Administrative Center</t>
  </si>
  <si>
    <t>Hillsdale</t>
  </si>
  <si>
    <t>12529</t>
  </si>
  <si>
    <t>100902</t>
  </si>
  <si>
    <t>Stapleford</t>
  </si>
  <si>
    <t>Germantown CSD</t>
  </si>
  <si>
    <t>123 Main Street</t>
  </si>
  <si>
    <t>Germantown</t>
  </si>
  <si>
    <t>12526</t>
  </si>
  <si>
    <t>101001</t>
  </si>
  <si>
    <t>Larry</t>
  </si>
  <si>
    <t>Licopoli</t>
  </si>
  <si>
    <t>Chatham CSD</t>
  </si>
  <si>
    <t>Woodbridge Avenue</t>
  </si>
  <si>
    <t>Chatham</t>
  </si>
  <si>
    <t>12037</t>
  </si>
  <si>
    <t>101300</t>
  </si>
  <si>
    <t>Neil</t>
  </si>
  <si>
    <t>Hudson City Schools</t>
  </si>
  <si>
    <t>621 State Route 23B</t>
  </si>
  <si>
    <t>Hudson</t>
  </si>
  <si>
    <t>12534</t>
  </si>
  <si>
    <t>101401</t>
  </si>
  <si>
    <t>Daralene</t>
  </si>
  <si>
    <t>Jewell</t>
  </si>
  <si>
    <t>Ichabod Crane CSD</t>
  </si>
  <si>
    <t>Central Administration</t>
  </si>
  <si>
    <t>Valatie</t>
  </si>
  <si>
    <t>12184</t>
  </si>
  <si>
    <t>101601</t>
  </si>
  <si>
    <t>Mrs.</t>
  </si>
  <si>
    <t>Muriel</t>
  </si>
  <si>
    <t>Lanciault</t>
  </si>
  <si>
    <t>New Lebanon CSD</t>
  </si>
  <si>
    <t>PO Box 38</t>
  </si>
  <si>
    <t>West Lebanon</t>
  </si>
  <si>
    <t>12195</t>
  </si>
  <si>
    <t>110101</t>
  </si>
  <si>
    <t>Cincinnatus CSD</t>
  </si>
  <si>
    <t>2809 Cincinnatus Road</t>
  </si>
  <si>
    <t>Cincinnatus</t>
  </si>
  <si>
    <t>13040</t>
  </si>
  <si>
    <t>110200</t>
  </si>
  <si>
    <t>Lutz</t>
  </si>
  <si>
    <t>Cortland City Schools</t>
  </si>
  <si>
    <t>1 Valley View Drive</t>
  </si>
  <si>
    <t>Cortland</t>
  </si>
  <si>
    <t>13045</t>
  </si>
  <si>
    <t>110304</t>
  </si>
  <si>
    <t>Molatch</t>
  </si>
  <si>
    <t>McGraw CSD</t>
  </si>
  <si>
    <t>West Academy Street</t>
  </si>
  <si>
    <t>McGraw</t>
  </si>
  <si>
    <t>13101</t>
  </si>
  <si>
    <t>110701</t>
  </si>
  <si>
    <t>Harold</t>
  </si>
  <si>
    <t>Homer CSD</t>
  </si>
  <si>
    <t>80 South West Street</t>
  </si>
  <si>
    <t>Homer</t>
  </si>
  <si>
    <t>13077</t>
  </si>
  <si>
    <t>110901</t>
  </si>
  <si>
    <t>Hayes</t>
  </si>
  <si>
    <t>Marathon CSD</t>
  </si>
  <si>
    <t>PO Box 339</t>
  </si>
  <si>
    <t>Marathon</t>
  </si>
  <si>
    <t>13803</t>
  </si>
  <si>
    <t>120102</t>
  </si>
  <si>
    <t>Burkhart</t>
  </si>
  <si>
    <t>Andes CSD</t>
  </si>
  <si>
    <t>Delaware Avenue</t>
  </si>
  <si>
    <t>Andes</t>
  </si>
  <si>
    <t>13731</t>
  </si>
  <si>
    <t>120301</t>
  </si>
  <si>
    <t>Roger</t>
  </si>
  <si>
    <t>A</t>
  </si>
  <si>
    <t>Hutchinson</t>
  </si>
  <si>
    <t>Downsville CSD</t>
  </si>
  <si>
    <t>PO Box J</t>
  </si>
  <si>
    <t>Downsville</t>
  </si>
  <si>
    <t>13755</t>
  </si>
  <si>
    <t>120401</t>
  </si>
  <si>
    <t>Zack</t>
  </si>
  <si>
    <t>Charlotte Valley CSD</t>
  </si>
  <si>
    <t>Route 23</t>
  </si>
  <si>
    <t>Davenport</t>
  </si>
  <si>
    <t>13750</t>
  </si>
  <si>
    <t>120501</t>
  </si>
  <si>
    <t>Maria</t>
  </si>
  <si>
    <t>Rice</t>
  </si>
  <si>
    <t>Delhi CSD</t>
  </si>
  <si>
    <t>2 Sheldon Drive</t>
  </si>
  <si>
    <t>Delhi</t>
  </si>
  <si>
    <t>13753</t>
  </si>
  <si>
    <t>120701</t>
  </si>
  <si>
    <t>Shea</t>
  </si>
  <si>
    <t>Franklin CSD</t>
  </si>
  <si>
    <t>PO Box 888</t>
  </si>
  <si>
    <t>Franklin</t>
  </si>
  <si>
    <t>13775</t>
  </si>
  <si>
    <t>120906</t>
  </si>
  <si>
    <t>Jeffrey</t>
  </si>
  <si>
    <t>Roudebush</t>
  </si>
  <si>
    <t>Hancock CSD</t>
  </si>
  <si>
    <t>Read Street</t>
  </si>
  <si>
    <t>Hancock</t>
  </si>
  <si>
    <t>13783</t>
  </si>
  <si>
    <t>121401</t>
  </si>
  <si>
    <t>Marcia</t>
  </si>
  <si>
    <t>Lamkin</t>
  </si>
  <si>
    <t>Margaretville CSD</t>
  </si>
  <si>
    <t>Margaretville</t>
  </si>
  <si>
    <t>12455</t>
  </si>
  <si>
    <t>121502</t>
  </si>
  <si>
    <t>Proper</t>
  </si>
  <si>
    <t>Roxbury CSD</t>
  </si>
  <si>
    <t>Main St.</t>
  </si>
  <si>
    <t>Roxbury</t>
  </si>
  <si>
    <t>12474</t>
  </si>
  <si>
    <t>121601</t>
  </si>
  <si>
    <t>Kevin</t>
  </si>
  <si>
    <t>Mack</t>
  </si>
  <si>
    <t>Sidney CSD</t>
  </si>
  <si>
    <t>95 West Main Street</t>
  </si>
  <si>
    <t>Sidney</t>
  </si>
  <si>
    <t>13838</t>
  </si>
  <si>
    <t>121701</t>
  </si>
  <si>
    <t>Lister</t>
  </si>
  <si>
    <t>Stamford CSD</t>
  </si>
  <si>
    <t>1 River Street</t>
  </si>
  <si>
    <t>Stamford</t>
  </si>
  <si>
    <t>12167</t>
  </si>
  <si>
    <t>121702</t>
  </si>
  <si>
    <t>Benjamin</t>
  </si>
  <si>
    <t>Berliner</t>
  </si>
  <si>
    <t>South Kortright CSD</t>
  </si>
  <si>
    <t>So. Kortright</t>
  </si>
  <si>
    <t>13842</t>
  </si>
  <si>
    <t>121901</t>
  </si>
  <si>
    <t>Walton CSD</t>
  </si>
  <si>
    <t>Stockton Avenue</t>
  </si>
  <si>
    <t>Walton</t>
  </si>
  <si>
    <t>13856</t>
  </si>
  <si>
    <t>130200</t>
  </si>
  <si>
    <t>Vito</t>
  </si>
  <si>
    <t>DiCesare</t>
  </si>
  <si>
    <t>Beacon City Schools</t>
  </si>
  <si>
    <t>88 Sargent Avenue</t>
  </si>
  <si>
    <t>Beacon</t>
  </si>
  <si>
    <t>12508</t>
  </si>
  <si>
    <t>130502</t>
  </si>
  <si>
    <t>Craig</t>
  </si>
  <si>
    <t>Onofry</t>
  </si>
  <si>
    <t>Ciccarelli</t>
  </si>
  <si>
    <t>Bolton CSD</t>
  </si>
  <si>
    <t>Horicon Ave.</t>
  </si>
  <si>
    <t>Bolton Landing</t>
  </si>
  <si>
    <t>12814</t>
  </si>
  <si>
    <t>630202</t>
  </si>
  <si>
    <t>MacGregor</t>
  </si>
  <si>
    <t>North Warren CSD</t>
  </si>
  <si>
    <t>6110 State Route 8</t>
  </si>
  <si>
    <t>Chestertown</t>
  </si>
  <si>
    <t>12817</t>
  </si>
  <si>
    <t>630300</t>
  </si>
  <si>
    <t>McGowan</t>
  </si>
  <si>
    <t>Glens Falls City Schools</t>
  </si>
  <si>
    <t>15 Quade Street</t>
  </si>
  <si>
    <t>Glens Falls</t>
  </si>
  <si>
    <t>12801</t>
  </si>
  <si>
    <t>630601</t>
  </si>
  <si>
    <t>England</t>
  </si>
  <si>
    <t>Johnsburg CSD</t>
  </si>
  <si>
    <t>North Creek</t>
  </si>
  <si>
    <t>12853</t>
  </si>
  <si>
    <t>630701</t>
  </si>
  <si>
    <t>Parker</t>
  </si>
  <si>
    <t>Lake George CSD</t>
  </si>
  <si>
    <t>425 Canada Street</t>
  </si>
  <si>
    <t>Lake George</t>
  </si>
  <si>
    <t>12845</t>
  </si>
  <si>
    <t>630801</t>
  </si>
  <si>
    <t>Freeman</t>
  </si>
  <si>
    <t>Hadley Luzerne CSD</t>
  </si>
  <si>
    <t>Lake Avenue</t>
  </si>
  <si>
    <t>Lake Luzerne</t>
  </si>
  <si>
    <t>12846</t>
  </si>
  <si>
    <t>630902</t>
  </si>
  <si>
    <t>Lomanto</t>
  </si>
  <si>
    <t>Queensbury UFSD</t>
  </si>
  <si>
    <t>83 Aviation Road</t>
  </si>
  <si>
    <t>Queensbury</t>
  </si>
  <si>
    <t>12804</t>
  </si>
  <si>
    <t>630918</t>
  </si>
  <si>
    <t>Randall</t>
  </si>
  <si>
    <t>Burritt</t>
  </si>
  <si>
    <t>Glens Falls Common School</t>
  </si>
  <si>
    <t>120 Lawrence St.</t>
  </si>
  <si>
    <t>631201</t>
  </si>
  <si>
    <t>McQuain</t>
  </si>
  <si>
    <t>Warrensburg CSD</t>
  </si>
  <si>
    <t>1 James Street</t>
  </si>
  <si>
    <t>Warrensburg</t>
  </si>
  <si>
    <t>12885</t>
  </si>
  <si>
    <t>640101</t>
  </si>
  <si>
    <t>Gena</t>
  </si>
  <si>
    <t>Cone</t>
  </si>
  <si>
    <t>Argyle CSD</t>
  </si>
  <si>
    <t>5023 State Rt. 40</t>
  </si>
  <si>
    <t>Argyle</t>
  </si>
  <si>
    <t>12809</t>
  </si>
  <si>
    <t>640502</t>
  </si>
  <si>
    <t>LaGoy</t>
  </si>
  <si>
    <t>Fort Ann CSD</t>
  </si>
  <si>
    <t>Catherine Street</t>
  </si>
  <si>
    <t>Fort Ann</t>
  </si>
  <si>
    <t>12827</t>
  </si>
  <si>
    <t>640601</t>
  </si>
  <si>
    <t>Stanley</t>
  </si>
  <si>
    <t>Maziejka</t>
  </si>
  <si>
    <t>Fort Edward UFSD</t>
  </si>
  <si>
    <t>220 Broadway</t>
  </si>
  <si>
    <t>Fort Edward</t>
  </si>
  <si>
    <t>12828</t>
  </si>
  <si>
    <t>640701</t>
  </si>
  <si>
    <t>Charla</t>
  </si>
  <si>
    <t>Jennings</t>
  </si>
  <si>
    <t>Granville CSD</t>
  </si>
  <si>
    <t>Quaker Street</t>
  </si>
  <si>
    <t>Granville</t>
  </si>
  <si>
    <t>12832</t>
  </si>
  <si>
    <t>640801</t>
  </si>
  <si>
    <t>Fulmer</t>
  </si>
  <si>
    <t>Greenwich CSD</t>
  </si>
  <si>
    <t>Gray Avenue</t>
  </si>
  <si>
    <t>Greenwich</t>
  </si>
  <si>
    <t>12834</t>
  </si>
  <si>
    <t>641001</t>
  </si>
  <si>
    <t>Abraham</t>
  </si>
  <si>
    <t>Hartford CSD</t>
  </si>
  <si>
    <t>PO Box 79</t>
  </si>
  <si>
    <t>Hartford</t>
  </si>
  <si>
    <t>12838</t>
  </si>
  <si>
    <t>641301</t>
  </si>
  <si>
    <t>Baughman</t>
  </si>
  <si>
    <t>Hudson Falls CSD</t>
  </si>
  <si>
    <t>85 Notre Dame Street</t>
  </si>
  <si>
    <t>Hudson Falls</t>
  </si>
  <si>
    <t>12839</t>
  </si>
  <si>
    <t>PO Bx 9070-415 Lawrence</t>
  </si>
  <si>
    <t>Williamsville</t>
  </si>
  <si>
    <t>14221</t>
  </si>
  <si>
    <t>140207</t>
  </si>
  <si>
    <t>Cooper</t>
  </si>
  <si>
    <t>Sweet Home CSD</t>
  </si>
  <si>
    <t>1901 Sweet Home Rd.</t>
  </si>
  <si>
    <t>14228</t>
  </si>
  <si>
    <t>140301</t>
  </si>
  <si>
    <t>East Aurora UFSD</t>
  </si>
  <si>
    <t>430 Main Street</t>
  </si>
  <si>
    <t>East Aurora</t>
  </si>
  <si>
    <t>14052</t>
  </si>
  <si>
    <t>140600</t>
  </si>
  <si>
    <t>Marion</t>
  </si>
  <si>
    <t>Canedo</t>
  </si>
  <si>
    <t>Buffalo City Schools</t>
  </si>
  <si>
    <t>712 City Hall</t>
  </si>
  <si>
    <t>Buffalo</t>
  </si>
  <si>
    <t>14202</t>
  </si>
  <si>
    <t>140701</t>
  </si>
  <si>
    <t>Lewis</t>
  </si>
  <si>
    <t>Cheektowaga CSD</t>
  </si>
  <si>
    <t>3600 Union Road</t>
  </si>
  <si>
    <t>Cheektowaga</t>
  </si>
  <si>
    <t>14225</t>
  </si>
  <si>
    <t>140702</t>
  </si>
  <si>
    <t>Brader</t>
  </si>
  <si>
    <t>Cheektowaga-Maryvale UFSD</t>
  </si>
  <si>
    <t>1050 Maryvale Drive</t>
  </si>
  <si>
    <t>140703</t>
  </si>
  <si>
    <t>Cleveland Hill UFSD</t>
  </si>
  <si>
    <t>Mapleview Dr.</t>
  </si>
  <si>
    <t>140707</t>
  </si>
  <si>
    <t>Merton</t>
  </si>
  <si>
    <t>Haynes</t>
  </si>
  <si>
    <t>Depew UFSD</t>
  </si>
  <si>
    <t>1780 Como Park Boulevard</t>
  </si>
  <si>
    <t>Depew</t>
  </si>
  <si>
    <t>14043</t>
  </si>
  <si>
    <t>140709</t>
  </si>
  <si>
    <t>Mazgajewski</t>
  </si>
  <si>
    <t>Cheektowaga-Sloan UFSD</t>
  </si>
  <si>
    <t>166 Halstead Avenue</t>
  </si>
  <si>
    <t>Sloan</t>
  </si>
  <si>
    <t>14212</t>
  </si>
  <si>
    <t>140801</t>
  </si>
  <si>
    <t>Coseo</t>
  </si>
  <si>
    <t>Clarence CSD</t>
  </si>
  <si>
    <t>9625 Main Street</t>
  </si>
  <si>
    <t>Clarence</t>
  </si>
  <si>
    <t>14031</t>
  </si>
  <si>
    <t>141101</t>
  </si>
  <si>
    <t>Gloss</t>
  </si>
  <si>
    <t>Springville-Griffith Inst. CSD</t>
  </si>
  <si>
    <t>307 Newman Street</t>
  </si>
  <si>
    <t>Springville</t>
  </si>
  <si>
    <t>14141</t>
  </si>
  <si>
    <t>141201</t>
  </si>
  <si>
    <t>Zimmerman</t>
  </si>
  <si>
    <t>Eden CSD</t>
  </si>
  <si>
    <t>PO Box 267</t>
  </si>
  <si>
    <t>Eden</t>
  </si>
  <si>
    <t>14057</t>
  </si>
  <si>
    <t>141301</t>
  </si>
  <si>
    <t>Glover</t>
  </si>
  <si>
    <t>Iroquois CSD</t>
  </si>
  <si>
    <t>Box 32 Rice Road</t>
  </si>
  <si>
    <t>Elma</t>
  </si>
  <si>
    <t>14059</t>
  </si>
  <si>
    <t>141401</t>
  </si>
  <si>
    <t>Kenneth</t>
  </si>
  <si>
    <t>Connolly</t>
  </si>
  <si>
    <t>Evans-Brant CSD</t>
  </si>
  <si>
    <t>8855 Erie Road</t>
  </si>
  <si>
    <t>Angola</t>
  </si>
  <si>
    <t>14006</t>
  </si>
  <si>
    <t>141501</t>
  </si>
  <si>
    <t>Fields</t>
  </si>
  <si>
    <t>Grand Island CSD</t>
  </si>
  <si>
    <t>1100 Ransom Road</t>
  </si>
  <si>
    <t>Grand Island</t>
  </si>
  <si>
    <t>14072</t>
  </si>
  <si>
    <t>141601</t>
  </si>
  <si>
    <t>Edwin</t>
  </si>
  <si>
    <t>Osborne</t>
  </si>
  <si>
    <t>Hamburg CSD</t>
  </si>
  <si>
    <t>5305 Abbott Rd.</t>
  </si>
  <si>
    <t>Hamburg</t>
  </si>
  <si>
    <t>14075</t>
  </si>
  <si>
    <t>141603</t>
  </si>
  <si>
    <t>Caliguiri</t>
  </si>
  <si>
    <t>Hopevale UFSD at Hamburg</t>
  </si>
  <si>
    <t>3780 Howard Rd.</t>
  </si>
  <si>
    <t>141604</t>
  </si>
  <si>
    <t>Glose</t>
  </si>
  <si>
    <t>Frontier CSD</t>
  </si>
  <si>
    <t>South 4432 Bay View Road</t>
  </si>
  <si>
    <t>141701</t>
  </si>
  <si>
    <t>Annamarie</t>
  </si>
  <si>
    <t>Spadafora</t>
  </si>
  <si>
    <t>Holland CSD</t>
  </si>
  <si>
    <t>Canada Street</t>
  </si>
  <si>
    <t>Holland</t>
  </si>
  <si>
    <t>14080</t>
  </si>
  <si>
    <t>141800</t>
  </si>
  <si>
    <t>Nellie</t>
  </si>
  <si>
    <t>King</t>
  </si>
  <si>
    <t>Lackawanna City Schools</t>
  </si>
  <si>
    <t>30 Johnson Street</t>
  </si>
  <si>
    <t>Lackawanna</t>
  </si>
  <si>
    <t>14218</t>
  </si>
  <si>
    <t>141901</t>
  </si>
  <si>
    <t>Girardi</t>
  </si>
  <si>
    <t>Lancaster CSD</t>
  </si>
  <si>
    <t>177 Central Avenue</t>
  </si>
  <si>
    <t>Lancaster</t>
  </si>
  <si>
    <t>14086</t>
  </si>
  <si>
    <t>142101</t>
  </si>
  <si>
    <t>Ronald</t>
  </si>
  <si>
    <t>DeCarli</t>
  </si>
  <si>
    <t>Akron CSD</t>
  </si>
  <si>
    <t>Bloomingdale Avenue</t>
  </si>
  <si>
    <t>Akron</t>
  </si>
  <si>
    <t>14001</t>
  </si>
  <si>
    <t>142201</t>
  </si>
  <si>
    <t>Nicholson</t>
  </si>
  <si>
    <t>North Collins CSD</t>
  </si>
  <si>
    <t>2045 School Street</t>
  </si>
  <si>
    <t>North Collins</t>
  </si>
  <si>
    <t>14111</t>
  </si>
  <si>
    <t>142301</t>
  </si>
  <si>
    <t>Stoddart</t>
  </si>
  <si>
    <t>Orchard Park CSD</t>
  </si>
  <si>
    <t>3330 Baker Road</t>
  </si>
  <si>
    <t>Orchard Park</t>
  </si>
  <si>
    <t>14127</t>
  </si>
  <si>
    <t>142500</t>
  </si>
  <si>
    <t>Diana</t>
  </si>
  <si>
    <t>Tonawanda City Schools</t>
  </si>
  <si>
    <t>202 Broad Street</t>
  </si>
  <si>
    <t>Tonawanda</t>
  </si>
  <si>
    <t>14150</t>
  </si>
  <si>
    <t>142601</t>
  </si>
  <si>
    <t>Paciencia</t>
  </si>
  <si>
    <t>Kenmore UFSD</t>
  </si>
  <si>
    <t>1500 Colvin Boulevard</t>
  </si>
  <si>
    <t>Kenmore</t>
  </si>
  <si>
    <t>14223</t>
  </si>
  <si>
    <t>142801</t>
  </si>
  <si>
    <t>Sagar</t>
  </si>
  <si>
    <t>West Seneca CSD</t>
  </si>
  <si>
    <t>1397 Orchard Park Road</t>
  </si>
  <si>
    <t>671501</t>
  </si>
  <si>
    <t>D'Angelo</t>
  </si>
  <si>
    <t>Warsaw CSD</t>
  </si>
  <si>
    <t>West Court Street</t>
  </si>
  <si>
    <t>Warsaw</t>
  </si>
  <si>
    <t>14569</t>
  </si>
  <si>
    <t>680601</t>
  </si>
  <si>
    <t>Gene</t>
  </si>
  <si>
    <t>Spannuet</t>
  </si>
  <si>
    <t>Penn Yan CSD</t>
  </si>
  <si>
    <t>305 Court Street</t>
  </si>
  <si>
    <t>Penn Yan</t>
  </si>
  <si>
    <t>14527</t>
  </si>
  <si>
    <t>680801</t>
  </si>
  <si>
    <t>Zimar</t>
  </si>
  <si>
    <t>Dundee CSD</t>
  </si>
  <si>
    <t>55 Water Street</t>
  </si>
  <si>
    <t>Dundee</t>
  </si>
  <si>
    <t>14837</t>
  </si>
  <si>
    <t>019000</t>
  </si>
  <si>
    <t>Nagler</t>
  </si>
  <si>
    <t>BOCES Albany-Schoh-Schen</t>
  </si>
  <si>
    <t>1031 Watervliet-Shaker Rd</t>
  </si>
  <si>
    <t>039000</t>
  </si>
  <si>
    <t>Kiley</t>
  </si>
  <si>
    <t>BOCES Broome-Tioga</t>
  </si>
  <si>
    <t>435 Glenwood Road</t>
  </si>
  <si>
    <t>13905</t>
  </si>
  <si>
    <t>049000</t>
  </si>
  <si>
    <t>BOCES Catt-Alleg-Erie-Wyoming</t>
  </si>
  <si>
    <t>1825 Windfall Road</t>
  </si>
  <si>
    <t>059000</t>
  </si>
  <si>
    <t>Gilchrist</t>
  </si>
  <si>
    <t>BOCES Cayuga-Onondaga</t>
  </si>
  <si>
    <t>5980 So. Street Road</t>
  </si>
  <si>
    <t>099000</t>
  </si>
  <si>
    <t>BOCES Clinton-Essex-Warr-Wash</t>
  </si>
  <si>
    <t>PO Box 455</t>
  </si>
  <si>
    <t>129000</t>
  </si>
  <si>
    <t>Pole</t>
  </si>
  <si>
    <t>BOCES Del-Chen-Madison-Otsego</t>
  </si>
  <si>
    <t>RD#3 East River Road</t>
  </si>
  <si>
    <t>139000</t>
  </si>
  <si>
    <t>Pennoyer</t>
  </si>
  <si>
    <t>BOCES Dutchess</t>
  </si>
  <si>
    <t>578 Salt Point Turnpike</t>
  </si>
  <si>
    <t>12601</t>
  </si>
  <si>
    <t>169000</t>
  </si>
  <si>
    <t>DeSantis</t>
  </si>
  <si>
    <t>BOCES Franklin-Essex-Hamilton</t>
  </si>
  <si>
    <t>Box 28  West Main St.</t>
  </si>
  <si>
    <t>189000</t>
  </si>
  <si>
    <t>Dunmire</t>
  </si>
  <si>
    <t>BOCES Genesee-Wyoming</t>
  </si>
  <si>
    <t>8250 State Street Road</t>
  </si>
  <si>
    <t>199000</t>
  </si>
  <si>
    <t>Hahn</t>
  </si>
  <si>
    <t>BOCES Otsego Northern Catskills</t>
  </si>
  <si>
    <t>Frank W. Cyr Center</t>
  </si>
  <si>
    <t>209000</t>
  </si>
  <si>
    <t>Geoffrey</t>
  </si>
  <si>
    <t>Davis</t>
  </si>
  <si>
    <t>BOCES Hamilton-Fulton-Montgomery</t>
  </si>
  <si>
    <t>PO Box 665</t>
  </si>
  <si>
    <t>219000</t>
  </si>
  <si>
    <t>Stoothoff</t>
  </si>
  <si>
    <t>BOCES Herk-Fulton-Hamlt-Otsgo</t>
  </si>
  <si>
    <t>Gros Boulevard</t>
  </si>
  <si>
    <t>229000</t>
  </si>
  <si>
    <t>Bohlen, Jr.</t>
  </si>
  <si>
    <t>BOCES Jef-Lew-Ham-Herk-Oneida</t>
  </si>
  <si>
    <t>Outer Arsenal Street Rd.</t>
  </si>
  <si>
    <t>249000</t>
  </si>
  <si>
    <t>Beverly</t>
  </si>
  <si>
    <t>Ouderkirk</t>
  </si>
  <si>
    <t>BOCES Gen-Liv-Steu-Wyoming</t>
  </si>
  <si>
    <t>80 Munson St.</t>
  </si>
  <si>
    <t>259000</t>
  </si>
  <si>
    <t>Shafer</t>
  </si>
  <si>
    <t>BOCES Madison-Oneida</t>
  </si>
  <si>
    <t>Spring Road</t>
  </si>
  <si>
    <t>289000</t>
  </si>
  <si>
    <t>Shiveley</t>
  </si>
  <si>
    <t>BOCES Nassau</t>
  </si>
  <si>
    <t>718 The Plain Road</t>
  </si>
  <si>
    <t>Westbury</t>
  </si>
  <si>
    <t>11590</t>
  </si>
  <si>
    <t>419000</t>
  </si>
  <si>
    <t>Kalies</t>
  </si>
  <si>
    <t>BOCES Oneida-Madison-Herkimer</t>
  </si>
  <si>
    <t>PO Box 70</t>
  </si>
  <si>
    <t>429000</t>
  </si>
  <si>
    <t>Peters</t>
  </si>
  <si>
    <t>BOCES Onondaga-Cortland-Madison</t>
  </si>
  <si>
    <t>6820 Thompson Road</t>
  </si>
  <si>
    <t>13211</t>
  </si>
  <si>
    <t>439000</t>
  </si>
  <si>
    <t>Marinelli</t>
  </si>
  <si>
    <t>BOCES Ontario-Seneca-Yates-Cayuga-Wa</t>
  </si>
  <si>
    <t>3501 County Road 20</t>
  </si>
  <si>
    <t>14561</t>
  </si>
  <si>
    <t>449000</t>
  </si>
  <si>
    <t>Bassett</t>
  </si>
  <si>
    <t>BOCES Orange-Ulster</t>
  </si>
  <si>
    <t>Gibson Road</t>
  </si>
  <si>
    <t>459000</t>
  </si>
  <si>
    <t>BOCES Orleans-Niagara</t>
  </si>
  <si>
    <t>4232 Shelby Basin Rd.</t>
  </si>
  <si>
    <t>469000</t>
  </si>
  <si>
    <t>Weston</t>
  </si>
  <si>
    <t>Hyde</t>
  </si>
  <si>
    <t>BOCES Oswego</t>
  </si>
  <si>
    <t>PO Box 488</t>
  </si>
  <si>
    <t>489000</t>
  </si>
  <si>
    <t>McKenzie</t>
  </si>
  <si>
    <t>BOCES Putnam-Westchester</t>
  </si>
  <si>
    <t>200 Boces Drive</t>
  </si>
  <si>
    <t>499000</t>
  </si>
  <si>
    <t>Minns</t>
  </si>
  <si>
    <t>BOCES Renss-Columbia-Greene</t>
  </si>
  <si>
    <t>1550 Schuurman Rd.</t>
  </si>
  <si>
    <t>Castleton</t>
  </si>
  <si>
    <t>509000</t>
  </si>
  <si>
    <t>Pedersen</t>
  </si>
  <si>
    <t>BOCES Rockland</t>
  </si>
  <si>
    <t>61 Parrott Road</t>
  </si>
  <si>
    <t>West Nyack</t>
  </si>
  <si>
    <t>10994</t>
  </si>
  <si>
    <t>519000</t>
  </si>
  <si>
    <t>Gush</t>
  </si>
  <si>
    <t>BOCES St. Lawrence-Lewis</t>
  </si>
  <si>
    <t>Outer State St.-PO Bx 231</t>
  </si>
  <si>
    <t>529000</t>
  </si>
  <si>
    <t>Cocozzo</t>
  </si>
  <si>
    <t>to</t>
  </si>
  <si>
    <t xml:space="preserve">, 5 yrs. = </t>
  </si>
  <si>
    <t>TOTAL Grades 7 to 12 =</t>
  </si>
  <si>
    <t>Room</t>
  </si>
  <si>
    <t>Number(s)</t>
  </si>
  <si>
    <t>7th and 8th Grade</t>
  </si>
  <si>
    <t>Total Interchangeable Classrooms</t>
  </si>
  <si>
    <t xml:space="preserve">  &amp; Storage Space</t>
  </si>
  <si>
    <t>Total Cost Allowance for Alterations</t>
  </si>
  <si>
    <t>Total Cost Allowance for New Space</t>
  </si>
  <si>
    <t>Sp Ed - D Detached</t>
  </si>
  <si>
    <t>Sp Ed - A Attached</t>
  </si>
  <si>
    <t>Pre K to 6</t>
  </si>
  <si>
    <t>Pre K to 8</t>
  </si>
  <si>
    <t>Pre K to 12</t>
  </si>
  <si>
    <t>7th to 12th</t>
  </si>
  <si>
    <t>Grade Levels</t>
  </si>
  <si>
    <t xml:space="preserve">Maximum Capacity Per Room:  </t>
  </si>
  <si>
    <t xml:space="preserve">, 8 yrs. = </t>
  </si>
  <si>
    <t xml:space="preserve">, 10 yrs. = </t>
  </si>
  <si>
    <t>7th to 9th</t>
  </si>
  <si>
    <t>SED</t>
  </si>
  <si>
    <t>Comments</t>
  </si>
  <si>
    <t>Not Aidable</t>
  </si>
  <si>
    <t>N</t>
  </si>
  <si>
    <t># of Building Aid Units</t>
  </si>
  <si>
    <t>Building</t>
  </si>
  <si>
    <t>Aid Units</t>
  </si>
  <si>
    <t>Building Aid Units</t>
  </si>
  <si>
    <t>SUMMARY OF BUILDING AID UNITS</t>
  </si>
  <si>
    <t>TOTAL BUILDING AID</t>
  </si>
  <si>
    <t>Existing Elementary Classrooms:</t>
  </si>
  <si>
    <t>550 SQ. FT.,</t>
  </si>
  <si>
    <t>30 max.</t>
  </si>
  <si>
    <t>New Elementary Classrooms:</t>
  </si>
  <si>
    <t>Pre-K or K</t>
  </si>
  <si>
    <t>New Secondary Classrooms:</t>
  </si>
  <si>
    <t>Existing Secondary Classrooms:</t>
  </si>
  <si>
    <t>Existing Secondary Program Spaces</t>
  </si>
  <si>
    <t>Existing Secondary Program Spaces(continued):</t>
  </si>
  <si>
    <t>Sub - Total Existing Program Spaces</t>
  </si>
  <si>
    <t xml:space="preserve"> New Secondary Program Spaces:</t>
  </si>
  <si>
    <t xml:space="preserve"> New Secondary Program Spaces(continued):</t>
  </si>
  <si>
    <t>Sub - Total New Secondary Program Spaces</t>
  </si>
  <si>
    <t xml:space="preserve">Total - Other Elementary Spaces, if needed  </t>
  </si>
  <si>
    <t xml:space="preserve"> Middle or Secondary Other Spaces:  (if needed)</t>
  </si>
  <si>
    <t xml:space="preserve">Total - Other Middle or Secondary Spaces, if needed  </t>
  </si>
  <si>
    <t>Existing Classrooms:</t>
  </si>
  <si>
    <t>New Classrooms:</t>
  </si>
  <si>
    <t xml:space="preserve">Maximum Cost Allowance Calculation using Cost Index for: </t>
  </si>
  <si>
    <t>Contract Allowance for Alterations</t>
  </si>
  <si>
    <t>Total Builing Aid Units:</t>
  </si>
  <si>
    <t>28.5 Sq.Ft.</t>
  </si>
  <si>
    <t>26 Sq.Ft.</t>
  </si>
  <si>
    <t>Total New Classrooms</t>
  </si>
  <si>
    <t>Total Existing Classrooms</t>
  </si>
  <si>
    <t>75 Sq.Ft.</t>
  </si>
  <si>
    <t>45 Sq.Ft.</t>
  </si>
  <si>
    <t>35 Sq.Ft.</t>
  </si>
  <si>
    <t>50 Sq.Ft.</t>
  </si>
  <si>
    <t>25 Sq.Ft.</t>
  </si>
  <si>
    <t>30 Sq.Ft.</t>
  </si>
  <si>
    <t>25 SQ.Ft.,</t>
  </si>
  <si>
    <t>16.5 Sq.Ft.,</t>
  </si>
  <si>
    <t>16.5 Sq.Ft.</t>
  </si>
  <si>
    <t>70 Sq.Ft.,</t>
  </si>
  <si>
    <t>100 Sq.Ft.,</t>
  </si>
  <si>
    <t>96.25 Sq.Ft.,</t>
  </si>
  <si>
    <t>101 Sq.Ft.,</t>
  </si>
  <si>
    <t>98 Sq.Ft.,</t>
  </si>
  <si>
    <t>Existing Middle School Classrooms:</t>
  </si>
  <si>
    <t>New Middle School Classrooms:</t>
  </si>
  <si>
    <t xml:space="preserve">Subtotal Incidental Allowance for New Space  </t>
  </si>
  <si>
    <t xml:space="preserve">Subtotal Contract Allowance for New Space  </t>
  </si>
  <si>
    <t>SDC</t>
  </si>
  <si>
    <t>SMRMS</t>
  </si>
  <si>
    <t>SFIRSTNAME</t>
  </si>
  <si>
    <t>SMI</t>
  </si>
  <si>
    <t>SLASTNAME</t>
  </si>
  <si>
    <t>STREET</t>
  </si>
  <si>
    <t>CITY</t>
  </si>
  <si>
    <t>ZIPCODE</t>
  </si>
  <si>
    <t>TELEPHONE</t>
  </si>
  <si>
    <t>ACTIVE</t>
  </si>
  <si>
    <t>SEL_AIDRAT</t>
  </si>
  <si>
    <t>CUR_AIDRAT</t>
  </si>
  <si>
    <t>REGCOST</t>
  </si>
  <si>
    <t>ENROLLMENT</t>
  </si>
  <si>
    <t>010100</t>
  </si>
  <si>
    <t>Mr.</t>
  </si>
  <si>
    <t>Lonnie</t>
  </si>
  <si>
    <t>E.</t>
  </si>
  <si>
    <t>Palmer</t>
  </si>
  <si>
    <t>Albany City Schools</t>
  </si>
  <si>
    <t>Academy Park</t>
  </si>
  <si>
    <t>Albany</t>
  </si>
  <si>
    <t>12207</t>
  </si>
  <si>
    <t>010201</t>
  </si>
  <si>
    <t>Robert</t>
  </si>
  <si>
    <t>Drake</t>
  </si>
  <si>
    <t>Berne-Knox-Westerlo CSD</t>
  </si>
  <si>
    <t>1738 Helderberg Trail</t>
  </si>
  <si>
    <t>Berne</t>
  </si>
  <si>
    <t>12023</t>
  </si>
  <si>
    <t>010306</t>
  </si>
  <si>
    <t>Leslie</t>
  </si>
  <si>
    <t>G.</t>
  </si>
  <si>
    <t>Loomis</t>
  </si>
  <si>
    <t>Bethlehem CSD</t>
  </si>
  <si>
    <t>90 Adams Place</t>
  </si>
  <si>
    <t>Delmar</t>
  </si>
  <si>
    <t>12054</t>
  </si>
  <si>
    <t>010402</t>
  </si>
  <si>
    <t>Ravena Coeymans Selkirk CSD</t>
  </si>
  <si>
    <t>26 Thatcher Street</t>
  </si>
  <si>
    <t>Selkirk</t>
  </si>
  <si>
    <t>12158</t>
  </si>
  <si>
    <t>010500</t>
  </si>
  <si>
    <t>Charles</t>
  </si>
  <si>
    <t>Dedrick</t>
  </si>
  <si>
    <t>Cohoes City Schools</t>
  </si>
  <si>
    <t>21 Page Avenue</t>
  </si>
  <si>
    <t>Cohoes</t>
  </si>
  <si>
    <t>12047</t>
  </si>
  <si>
    <t>010601</t>
  </si>
  <si>
    <t>Thomas</t>
  </si>
  <si>
    <t>A.</t>
  </si>
  <si>
    <t>Brown</t>
  </si>
  <si>
    <t>South Colonie CSD</t>
  </si>
  <si>
    <t>102 Loralee Drive</t>
  </si>
  <si>
    <t>12205</t>
  </si>
  <si>
    <t>010605</t>
  </si>
  <si>
    <t>Dr.</t>
  </si>
  <si>
    <t>Marya</t>
  </si>
  <si>
    <t>R.</t>
  </si>
  <si>
    <t>Levenson</t>
  </si>
  <si>
    <t>North Colonie CSD</t>
  </si>
  <si>
    <t>543 Loudon Road</t>
  </si>
  <si>
    <t>Newtonville</t>
  </si>
  <si>
    <t>12128</t>
  </si>
  <si>
    <t>010615</t>
  </si>
  <si>
    <t>Ms.</t>
  </si>
  <si>
    <t>Mary</t>
  </si>
  <si>
    <t>Veitch Gridley</t>
  </si>
  <si>
    <t>Menands UFSD</t>
  </si>
  <si>
    <t>Wards Lane</t>
  </si>
  <si>
    <t>Menands</t>
  </si>
  <si>
    <t>12204</t>
  </si>
  <si>
    <t>010622</t>
  </si>
  <si>
    <t>Jerome</t>
  </si>
  <si>
    <t>Steele</t>
  </si>
  <si>
    <t>Maplewood-Colonie Common School</t>
  </si>
  <si>
    <t>Cohoes Road</t>
  </si>
  <si>
    <t>Watervliet</t>
  </si>
  <si>
    <t>12189</t>
  </si>
  <si>
    <t>010701</t>
  </si>
  <si>
    <t>Herb</t>
  </si>
  <si>
    <t>Perkins</t>
  </si>
  <si>
    <t>Green Island UFSD</t>
  </si>
  <si>
    <t>171 Hudson Avenue</t>
  </si>
  <si>
    <t>Green Island</t>
  </si>
  <si>
    <t>12183</t>
  </si>
  <si>
    <t>010802</t>
  </si>
  <si>
    <t>Blaise</t>
  </si>
  <si>
    <t>Salerno</t>
  </si>
  <si>
    <t>Guilderland CSD</t>
  </si>
  <si>
    <t>State Farm Road</t>
  </si>
  <si>
    <t>Guilderland</t>
  </si>
  <si>
    <t>12084</t>
  </si>
  <si>
    <t>011003</t>
  </si>
  <si>
    <t>Alan</t>
  </si>
  <si>
    <t>McCartney</t>
  </si>
  <si>
    <t>Voorheesville CSD</t>
  </si>
  <si>
    <t>Route 85A</t>
  </si>
  <si>
    <t>Voorheesville</t>
  </si>
  <si>
    <t>12186</t>
  </si>
  <si>
    <t>011200</t>
  </si>
  <si>
    <t>Ms</t>
  </si>
  <si>
    <t>Carol</t>
  </si>
  <si>
    <t>Carlson</t>
  </si>
  <si>
    <t>Cobleskill</t>
  </si>
  <si>
    <t>12043</t>
  </si>
  <si>
    <t>022902</t>
  </si>
  <si>
    <t>Mountain</t>
  </si>
  <si>
    <t>Bolivar-Richburg CSD</t>
  </si>
  <si>
    <t>100 School Street</t>
  </si>
  <si>
    <t>Bolivar</t>
  </si>
  <si>
    <t>14715</t>
  </si>
  <si>
    <t>561006</t>
  </si>
  <si>
    <t>Bos</t>
  </si>
  <si>
    <t>Waterloo CSD</t>
  </si>
  <si>
    <t>202 West Main Street</t>
  </si>
  <si>
    <t>Waterloo</t>
  </si>
  <si>
    <t>13165</t>
  </si>
  <si>
    <t>251400</t>
  </si>
  <si>
    <t>Tamburro</t>
  </si>
  <si>
    <t>Oneida City Schools</t>
  </si>
  <si>
    <t>PO Box 327 565 Sayles St.</t>
  </si>
  <si>
    <t>Oneida</t>
  </si>
  <si>
    <t>13421</t>
  </si>
  <si>
    <t>491302</t>
  </si>
  <si>
    <t>Averill Park CSD</t>
  </si>
  <si>
    <t>20 Gettle Road</t>
  </si>
  <si>
    <t>Averill Park</t>
  </si>
  <si>
    <t>12018</t>
  </si>
  <si>
    <t>241101</t>
  </si>
  <si>
    <t>Rochelle</t>
  </si>
  <si>
    <t>Dalton-Nunda CSD</t>
  </si>
  <si>
    <t>Mill Street</t>
  </si>
  <si>
    <t>Nunda</t>
  </si>
  <si>
    <t>14517</t>
  </si>
  <si>
    <t>040302</t>
  </si>
  <si>
    <t>Troskosky</t>
  </si>
  <si>
    <t>Allegany - Limestone CSD</t>
  </si>
  <si>
    <t>80 N. Fourth St.</t>
  </si>
  <si>
    <t>Allegany</t>
  </si>
  <si>
    <t>14706</t>
  </si>
  <si>
    <t>060503</t>
  </si>
  <si>
    <t>Belcer</t>
  </si>
  <si>
    <t>Chautauqua Lake CSD</t>
  </si>
  <si>
    <t>2 Academy Street</t>
  </si>
  <si>
    <t>Mayville</t>
  </si>
  <si>
    <t>14757</t>
  </si>
  <si>
    <t>020702</t>
  </si>
  <si>
    <t>Larison</t>
  </si>
  <si>
    <t>Genesee Valley CSD</t>
  </si>
  <si>
    <t>21 East Main Street</t>
  </si>
  <si>
    <t>Angelica</t>
  </si>
  <si>
    <t>14709</t>
  </si>
  <si>
    <t>081003</t>
  </si>
  <si>
    <t>Stoner</t>
  </si>
  <si>
    <t>Unadilla Valley CSD</t>
  </si>
  <si>
    <t>South New Berlin</t>
  </si>
  <si>
    <t>13843</t>
  </si>
  <si>
    <t>581012</t>
  </si>
  <si>
    <t>Dwayne</t>
  </si>
  <si>
    <t>Adsitt</t>
  </si>
  <si>
    <t>Mattituck-Cutchogue UFSD</t>
  </si>
  <si>
    <t>PO Box 1438</t>
  </si>
  <si>
    <t>Mattituck</t>
  </si>
  <si>
    <t>11952</t>
  </si>
  <si>
    <t>240 Mastic Beach Rd.</t>
  </si>
  <si>
    <t>591502</t>
  </si>
  <si>
    <t>Johndrow</t>
  </si>
  <si>
    <t>Sullivan West CSD</t>
  </si>
  <si>
    <t>Box 308 Schoolhouse Road</t>
  </si>
  <si>
    <t>Jeffersonville</t>
  </si>
  <si>
    <t>12748</t>
  </si>
  <si>
    <t>111111</t>
  </si>
  <si>
    <t>Delaware Valley CSD</t>
  </si>
  <si>
    <t>Rt 97-PO Box 247</t>
  </si>
  <si>
    <t>Callicoon</t>
  </si>
  <si>
    <t>12723</t>
  </si>
  <si>
    <t>020501</t>
  </si>
  <si>
    <t>Belmont CSD</t>
  </si>
  <si>
    <t>24 South Street</t>
  </si>
  <si>
    <t>Belmont</t>
  </si>
  <si>
    <t>14813</t>
  </si>
  <si>
    <t>020701</t>
  </si>
  <si>
    <t>Angelica CSD</t>
  </si>
  <si>
    <t>021001</t>
  </si>
  <si>
    <t>Bolivar CSD</t>
  </si>
  <si>
    <t>021501</t>
  </si>
  <si>
    <t>Cuba CSD</t>
  </si>
  <si>
    <t>022301</t>
  </si>
  <si>
    <t>Aronson</t>
  </si>
  <si>
    <t>Rushford CSD</t>
  </si>
  <si>
    <t>9114 School Street</t>
  </si>
  <si>
    <t>Rushford</t>
  </si>
  <si>
    <t>14777</t>
  </si>
  <si>
    <t>022901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</si>
</sst>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0.000"/>
    <numFmt numFmtId="166" formatCode="0.0"/>
    <numFmt numFmtId="167" formatCode="mmmm\ d\,\ yyyy"/>
    <numFmt numFmtId="168" formatCode="mmmm\-yy"/>
    <numFmt numFmtId="169" formatCode="00\-00\-00\-00\-0\-000\-000"/>
    <numFmt numFmtId="170" formatCode="0.0000"/>
    <numFmt numFmtId="171" formatCode="\(000\)\ 000\-0000"/>
    <numFmt numFmtId="172" formatCode="\(###\)\ ###\-####"/>
    <numFmt numFmtId="173" formatCode="General_)"/>
    <numFmt numFmtId="174" formatCode="dd\-mmm\-yy_)"/>
    <numFmt numFmtId="175" formatCode="0_)"/>
    <numFmt numFmtId="176" formatCode=";;;"/>
    <numFmt numFmtId="177" formatCode="mmm\-yy_)"/>
    <numFmt numFmtId="178" formatCode="0.0%"/>
    <numFmt numFmtId="179" formatCode="0.00_)"/>
    <numFmt numFmtId="180" formatCode="m/d"/>
    <numFmt numFmtId="181" formatCode="&quot;$&quot;#,##0"/>
    <numFmt numFmtId="182" formatCode="mm/dd/yy"/>
    <numFmt numFmtId="183" formatCode="&quot;$&quot;#,##0.00"/>
    <numFmt numFmtId="184" formatCode=".00"/>
    <numFmt numFmtId="185" formatCode="#,##0.0"/>
    <numFmt numFmtId="186" formatCode="0.0_)"/>
    <numFmt numFmtId="187" formatCode="0.000_)"/>
    <numFmt numFmtId="188" formatCode="&quot;$&quot;#,##0.0"/>
    <numFmt numFmtId="189" formatCode="00000"/>
    <numFmt numFmtId="190" formatCode="mm/dd/yy_)"/>
    <numFmt numFmtId="191" formatCode="_(&quot;$&quot;* #,##0.0000_);_(&quot;$&quot;* \(#,##0.0000\);_(&quot;$&quot;* &quot;-&quot;????_);_(@_)"/>
    <numFmt numFmtId="192" formatCode="#\ ?/2"/>
    <numFmt numFmtId="193" formatCode="00\-00\-00\-00\-00\-0\-000\-000"/>
  </numFmts>
  <fonts count="29">
    <font>
      <sz val="10"/>
      <name val="Arial"/>
      <family val="0"/>
    </font>
    <font>
      <sz val="8"/>
      <name val="Tahoma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2"/>
      <color indexed="16"/>
      <name val="Arial"/>
      <family val="2"/>
    </font>
    <font>
      <b/>
      <sz val="12"/>
      <color indexed="16"/>
      <name val="Arial"/>
      <family val="2"/>
    </font>
    <font>
      <b/>
      <sz val="14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2"/>
      <color indexed="12"/>
      <name val="Arial"/>
      <family val="2"/>
    </font>
    <font>
      <b/>
      <i/>
      <sz val="14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name val="Tahoma"/>
      <family val="2"/>
    </font>
    <font>
      <sz val="10"/>
      <name val="Courier New"/>
      <family val="0"/>
    </font>
    <font>
      <sz val="10"/>
      <name val="Times New Roman"/>
      <family val="1"/>
    </font>
    <font>
      <sz val="10"/>
      <name val="Courier"/>
      <family val="0"/>
    </font>
    <font>
      <b/>
      <sz val="10"/>
      <color indexed="18"/>
      <name val="Arial"/>
      <family val="2"/>
    </font>
    <font>
      <b/>
      <sz val="10"/>
      <color indexed="17"/>
      <name val="Arial"/>
      <family val="2"/>
    </font>
    <font>
      <sz val="10"/>
      <color indexed="16"/>
      <name val="Arial"/>
      <family val="2"/>
    </font>
    <font>
      <b/>
      <sz val="12"/>
      <color indexed="57"/>
      <name val="Arial"/>
      <family val="2"/>
    </font>
    <font>
      <sz val="10"/>
      <color indexed="2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/>
      <top style="medium"/>
      <bottom style="thin">
        <color indexed="22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thin"/>
      <top style="dashed"/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>
      <alignment/>
      <protection/>
    </xf>
    <xf numFmtId="9" fontId="0" fillId="0" borderId="0" applyFont="0" applyFill="0" applyBorder="0" applyAlignment="0" applyProtection="0"/>
    <xf numFmtId="174" fontId="22" fillId="2" borderId="0">
      <alignment/>
      <protection/>
    </xf>
  </cellStyleXfs>
  <cellXfs count="3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1" fillId="3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right"/>
    </xf>
    <xf numFmtId="0" fontId="10" fillId="3" borderId="5" xfId="0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4" fillId="4" borderId="6" xfId="0" applyFont="1" applyFill="1" applyBorder="1" applyAlignment="1">
      <alignment/>
    </xf>
    <xf numFmtId="0" fontId="4" fillId="4" borderId="5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5" fillId="0" borderId="5" xfId="0" applyFont="1" applyFill="1" applyBorder="1" applyAlignment="1" applyProtection="1">
      <alignment horizontal="center"/>
      <protection locked="0"/>
    </xf>
    <xf numFmtId="0" fontId="4" fillId="4" borderId="7" xfId="0" applyFont="1" applyFill="1" applyBorder="1" applyAlignment="1">
      <alignment/>
    </xf>
    <xf numFmtId="0" fontId="12" fillId="4" borderId="5" xfId="0" applyFont="1" applyFill="1" applyBorder="1" applyAlignment="1">
      <alignment horizontal="center"/>
    </xf>
    <xf numFmtId="0" fontId="5" fillId="0" borderId="7" xfId="0" applyFont="1" applyFill="1" applyBorder="1" applyAlignment="1" applyProtection="1">
      <alignment horizontal="center"/>
      <protection locked="0"/>
    </xf>
    <xf numFmtId="0" fontId="12" fillId="4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3" fontId="5" fillId="0" borderId="5" xfId="0" applyNumberFormat="1" applyFont="1" applyFill="1" applyBorder="1" applyAlignment="1" applyProtection="1">
      <alignment horizontal="center"/>
      <protection locked="0"/>
    </xf>
    <xf numFmtId="3" fontId="6" fillId="4" borderId="5" xfId="0" applyNumberFormat="1" applyFont="1" applyFill="1" applyBorder="1" applyAlignment="1">
      <alignment horizontal="center"/>
    </xf>
    <xf numFmtId="3" fontId="5" fillId="0" borderId="7" xfId="0" applyNumberFormat="1" applyFont="1" applyFill="1" applyBorder="1" applyAlignment="1" applyProtection="1">
      <alignment horizontal="center"/>
      <protection locked="0"/>
    </xf>
    <xf numFmtId="3" fontId="6" fillId="4" borderId="7" xfId="0" applyNumberFormat="1" applyFont="1" applyFill="1" applyBorder="1" applyAlignment="1">
      <alignment horizontal="center"/>
    </xf>
    <xf numFmtId="3" fontId="5" fillId="4" borderId="7" xfId="0" applyNumberFormat="1" applyFont="1" applyFill="1" applyBorder="1" applyAlignment="1">
      <alignment horizontal="center"/>
    </xf>
    <xf numFmtId="3" fontId="5" fillId="4" borderId="5" xfId="0" applyNumberFormat="1" applyFont="1" applyFill="1" applyBorder="1" applyAlignment="1">
      <alignment horizontal="center"/>
    </xf>
    <xf numFmtId="3" fontId="4" fillId="4" borderId="6" xfId="0" applyNumberFormat="1" applyFont="1" applyFill="1" applyBorder="1" applyAlignment="1">
      <alignment/>
    </xf>
    <xf numFmtId="3" fontId="4" fillId="4" borderId="7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right"/>
    </xf>
    <xf numFmtId="0" fontId="5" fillId="0" borderId="8" xfId="0" applyFont="1" applyFill="1" applyBorder="1" applyAlignment="1" applyProtection="1">
      <alignment horizontal="center"/>
      <protection locked="0"/>
    </xf>
    <xf numFmtId="3" fontId="5" fillId="0" borderId="8" xfId="0" applyNumberFormat="1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3" fontId="5" fillId="0" borderId="9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3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3" fontId="5" fillId="0" borderId="11" xfId="0" applyNumberFormat="1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>
      <alignment/>
    </xf>
    <xf numFmtId="0" fontId="8" fillId="3" borderId="12" xfId="0" applyFont="1" applyFill="1" applyBorder="1" applyAlignment="1">
      <alignment/>
    </xf>
    <xf numFmtId="0" fontId="8" fillId="3" borderId="13" xfId="0" applyFont="1" applyFill="1" applyBorder="1" applyAlignment="1">
      <alignment/>
    </xf>
    <xf numFmtId="0" fontId="12" fillId="4" borderId="14" xfId="0" applyFont="1" applyFill="1" applyBorder="1" applyAlignment="1">
      <alignment/>
    </xf>
    <xf numFmtId="0" fontId="6" fillId="4" borderId="15" xfId="0" applyFont="1" applyFill="1" applyBorder="1" applyAlignment="1" applyProtection="1">
      <alignment horizontal="center"/>
      <protection hidden="1"/>
    </xf>
    <xf numFmtId="0" fontId="12" fillId="4" borderId="16" xfId="0" applyFont="1" applyFill="1" applyBorder="1" applyAlignment="1">
      <alignment/>
    </xf>
    <xf numFmtId="0" fontId="6" fillId="4" borderId="17" xfId="0" applyFont="1" applyFill="1" applyBorder="1" applyAlignment="1" applyProtection="1">
      <alignment horizontal="center"/>
      <protection hidden="1"/>
    </xf>
    <xf numFmtId="0" fontId="12" fillId="4" borderId="18" xfId="0" applyFont="1" applyFill="1" applyBorder="1" applyAlignment="1">
      <alignment/>
    </xf>
    <xf numFmtId="0" fontId="5" fillId="0" borderId="19" xfId="0" applyFont="1" applyFill="1" applyBorder="1" applyAlignment="1" applyProtection="1">
      <alignment horizontal="center"/>
      <protection locked="0"/>
    </xf>
    <xf numFmtId="3" fontId="5" fillId="0" borderId="19" xfId="0" applyNumberFormat="1" applyFont="1" applyFill="1" applyBorder="1" applyAlignment="1" applyProtection="1">
      <alignment horizontal="center"/>
      <protection locked="0"/>
    </xf>
    <xf numFmtId="3" fontId="6" fillId="4" borderId="19" xfId="0" applyNumberFormat="1" applyFont="1" applyFill="1" applyBorder="1" applyAlignment="1">
      <alignment horizontal="center"/>
    </xf>
    <xf numFmtId="0" fontId="12" fillId="4" borderId="19" xfId="0" applyFont="1" applyFill="1" applyBorder="1" applyAlignment="1">
      <alignment horizontal="center"/>
    </xf>
    <xf numFmtId="0" fontId="6" fillId="4" borderId="20" xfId="0" applyFont="1" applyFill="1" applyBorder="1" applyAlignment="1" applyProtection="1">
      <alignment horizontal="center"/>
      <protection hidden="1"/>
    </xf>
    <xf numFmtId="0" fontId="9" fillId="3" borderId="14" xfId="0" applyFont="1" applyFill="1" applyBorder="1" applyAlignment="1">
      <alignment/>
    </xf>
    <xf numFmtId="41" fontId="8" fillId="3" borderId="15" xfId="0" applyNumberFormat="1" applyFont="1" applyFill="1" applyBorder="1" applyAlignment="1" applyProtection="1">
      <alignment horizontal="center"/>
      <protection hidden="1"/>
    </xf>
    <xf numFmtId="0" fontId="0" fillId="3" borderId="18" xfId="0" applyFill="1" applyBorder="1" applyAlignment="1">
      <alignment/>
    </xf>
    <xf numFmtId="0" fontId="0" fillId="3" borderId="21" xfId="0" applyFill="1" applyBorder="1" applyAlignment="1">
      <alignment/>
    </xf>
    <xf numFmtId="0" fontId="11" fillId="3" borderId="21" xfId="0" applyFont="1" applyFill="1" applyBorder="1" applyAlignment="1">
      <alignment/>
    </xf>
    <xf numFmtId="0" fontId="8" fillId="3" borderId="21" xfId="0" applyFont="1" applyFill="1" applyBorder="1" applyAlignment="1">
      <alignment horizontal="right"/>
    </xf>
    <xf numFmtId="41" fontId="8" fillId="3" borderId="20" xfId="0" applyNumberFormat="1" applyFont="1" applyFill="1" applyBorder="1" applyAlignment="1" applyProtection="1">
      <alignment horizontal="center"/>
      <protection hidden="1"/>
    </xf>
    <xf numFmtId="0" fontId="0" fillId="3" borderId="14" xfId="0" applyFill="1" applyBorder="1" applyAlignment="1">
      <alignment/>
    </xf>
    <xf numFmtId="0" fontId="0" fillId="3" borderId="0" xfId="0" applyFill="1" applyBorder="1" applyAlignment="1">
      <alignment/>
    </xf>
    <xf numFmtId="0" fontId="11" fillId="3" borderId="0" xfId="0" applyFont="1" applyFill="1" applyBorder="1" applyAlignment="1">
      <alignment/>
    </xf>
    <xf numFmtId="0" fontId="8" fillId="3" borderId="0" xfId="0" applyFont="1" applyFill="1" applyBorder="1" applyAlignment="1">
      <alignment horizontal="right"/>
    </xf>
    <xf numFmtId="0" fontId="6" fillId="4" borderId="22" xfId="0" applyFont="1" applyFill="1" applyBorder="1" applyAlignment="1" applyProtection="1">
      <alignment horizontal="center"/>
      <protection hidden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8" fillId="3" borderId="14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23" xfId="0" applyFont="1" applyFill="1" applyBorder="1" applyAlignment="1">
      <alignment/>
    </xf>
    <xf numFmtId="0" fontId="4" fillId="4" borderId="14" xfId="0" applyFont="1" applyFill="1" applyBorder="1" applyAlignment="1">
      <alignment/>
    </xf>
    <xf numFmtId="0" fontId="4" fillId="4" borderId="16" xfId="0" applyFont="1" applyFill="1" applyBorder="1" applyAlignment="1">
      <alignment/>
    </xf>
    <xf numFmtId="41" fontId="8" fillId="3" borderId="24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20" fontId="4" fillId="4" borderId="14" xfId="0" applyNumberFormat="1" applyFont="1" applyFill="1" applyBorder="1" applyAlignment="1" quotePrefix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4" xfId="0" applyFont="1" applyFill="1" applyBorder="1" applyAlignment="1" quotePrefix="1">
      <alignment horizontal="center"/>
    </xf>
    <xf numFmtId="21" fontId="4" fillId="4" borderId="14" xfId="0" applyNumberFormat="1" applyFont="1" applyFill="1" applyBorder="1" applyAlignment="1" quotePrefix="1">
      <alignment horizontal="center"/>
    </xf>
    <xf numFmtId="3" fontId="8" fillId="3" borderId="0" xfId="0" applyNumberFormat="1" applyFont="1" applyFill="1" applyBorder="1" applyAlignment="1">
      <alignment/>
    </xf>
    <xf numFmtId="0" fontId="8" fillId="3" borderId="23" xfId="0" applyFont="1" applyFill="1" applyBorder="1" applyAlignment="1">
      <alignment horizontal="center"/>
    </xf>
    <xf numFmtId="0" fontId="8" fillId="3" borderId="18" xfId="0" applyFont="1" applyFill="1" applyBorder="1" applyAlignment="1">
      <alignment/>
    </xf>
    <xf numFmtId="0" fontId="8" fillId="3" borderId="21" xfId="0" applyFont="1" applyFill="1" applyBorder="1" applyAlignment="1">
      <alignment/>
    </xf>
    <xf numFmtId="0" fontId="8" fillId="3" borderId="24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Continuous"/>
    </xf>
    <xf numFmtId="0" fontId="0" fillId="4" borderId="0" xfId="0" applyFill="1" applyBorder="1" applyAlignment="1">
      <alignment horizontal="centerContinuous"/>
    </xf>
    <xf numFmtId="0" fontId="4" fillId="4" borderId="23" xfId="0" applyFont="1" applyFill="1" applyBorder="1" applyAlignment="1">
      <alignment/>
    </xf>
    <xf numFmtId="42" fontId="6" fillId="4" borderId="23" xfId="0" applyNumberFormat="1" applyFont="1" applyFill="1" applyBorder="1" applyAlignment="1">
      <alignment horizontal="right"/>
    </xf>
    <xf numFmtId="0" fontId="0" fillId="4" borderId="14" xfId="0" applyFill="1" applyBorder="1" applyAlignment="1">
      <alignment/>
    </xf>
    <xf numFmtId="0" fontId="0" fillId="4" borderId="0" xfId="0" applyFill="1" applyBorder="1" applyAlignment="1">
      <alignment/>
    </xf>
    <xf numFmtId="0" fontId="3" fillId="4" borderId="0" xfId="0" applyFont="1" applyFill="1" applyBorder="1" applyAlignment="1">
      <alignment horizontal="right"/>
    </xf>
    <xf numFmtId="42" fontId="7" fillId="4" borderId="27" xfId="0" applyNumberFormat="1" applyFont="1" applyFill="1" applyBorder="1" applyAlignment="1">
      <alignment/>
    </xf>
    <xf numFmtId="0" fontId="0" fillId="4" borderId="23" xfId="0" applyFill="1" applyBorder="1" applyAlignment="1">
      <alignment/>
    </xf>
    <xf numFmtId="0" fontId="14" fillId="3" borderId="14" xfId="0" applyFont="1" applyFill="1" applyBorder="1" applyAlignment="1">
      <alignment/>
    </xf>
    <xf numFmtId="0" fontId="14" fillId="3" borderId="0" xfId="0" applyFont="1" applyFill="1" applyBorder="1" applyAlignment="1">
      <alignment/>
    </xf>
    <xf numFmtId="0" fontId="14" fillId="3" borderId="23" xfId="0" applyFont="1" applyFill="1" applyBorder="1" applyAlignment="1">
      <alignment/>
    </xf>
    <xf numFmtId="0" fontId="2" fillId="3" borderId="18" xfId="0" applyFont="1" applyFill="1" applyBorder="1" applyAlignment="1">
      <alignment/>
    </xf>
    <xf numFmtId="0" fontId="2" fillId="3" borderId="21" xfId="0" applyFont="1" applyFill="1" applyBorder="1" applyAlignment="1">
      <alignment/>
    </xf>
    <xf numFmtId="42" fontId="8" fillId="3" borderId="24" xfId="0" applyNumberFormat="1" applyFont="1" applyFill="1" applyBorder="1" applyAlignment="1">
      <alignment/>
    </xf>
    <xf numFmtId="0" fontId="12" fillId="4" borderId="28" xfId="0" applyFont="1" applyFill="1" applyBorder="1" applyAlignment="1">
      <alignment/>
    </xf>
    <xf numFmtId="0" fontId="0" fillId="4" borderId="14" xfId="0" applyFont="1" applyFill="1" applyBorder="1" applyAlignment="1">
      <alignment horizontal="right"/>
    </xf>
    <xf numFmtId="0" fontId="0" fillId="4" borderId="0" xfId="0" applyFont="1" applyFill="1" applyBorder="1" applyAlignment="1">
      <alignment horizontal="right"/>
    </xf>
    <xf numFmtId="0" fontId="0" fillId="4" borderId="0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left" indent="2"/>
    </xf>
    <xf numFmtId="0" fontId="12" fillId="4" borderId="14" xfId="0" applyFont="1" applyFill="1" applyBorder="1" applyAlignment="1">
      <alignment horizontal="left" indent="1"/>
    </xf>
    <xf numFmtId="0" fontId="5" fillId="0" borderId="29" xfId="0" applyFont="1" applyFill="1" applyBorder="1" applyAlignment="1" applyProtection="1">
      <alignment horizontal="center"/>
      <protection locked="0"/>
    </xf>
    <xf numFmtId="3" fontId="5" fillId="0" borderId="29" xfId="0" applyNumberFormat="1" applyFont="1" applyFill="1" applyBorder="1" applyAlignment="1" applyProtection="1">
      <alignment horizontal="center"/>
      <protection locked="0"/>
    </xf>
    <xf numFmtId="0" fontId="5" fillId="0" borderId="30" xfId="0" applyFont="1" applyFill="1" applyBorder="1" applyAlignment="1" applyProtection="1">
      <alignment horizontal="center"/>
      <protection locked="0"/>
    </xf>
    <xf numFmtId="3" fontId="5" fillId="0" borderId="30" xfId="0" applyNumberFormat="1" applyFont="1" applyFill="1" applyBorder="1" applyAlignment="1" applyProtection="1">
      <alignment horizontal="center"/>
      <protection locked="0"/>
    </xf>
    <xf numFmtId="3" fontId="6" fillId="4" borderId="3" xfId="0" applyNumberFormat="1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6" fillId="4" borderId="31" xfId="0" applyFont="1" applyFill="1" applyBorder="1" applyAlignment="1" applyProtection="1">
      <alignment horizontal="center"/>
      <protection hidden="1"/>
    </xf>
    <xf numFmtId="0" fontId="12" fillId="4" borderId="1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left" indent="1"/>
    </xf>
    <xf numFmtId="0" fontId="12" fillId="4" borderId="32" xfId="0" applyFont="1" applyFill="1" applyBorder="1" applyAlignment="1">
      <alignment/>
    </xf>
    <xf numFmtId="3" fontId="6" fillId="4" borderId="33" xfId="0" applyNumberFormat="1" applyFont="1" applyFill="1" applyBorder="1" applyAlignment="1">
      <alignment horizontal="center"/>
    </xf>
    <xf numFmtId="0" fontId="12" fillId="4" borderId="33" xfId="0" applyFont="1" applyFill="1" applyBorder="1" applyAlignment="1">
      <alignment horizontal="center"/>
    </xf>
    <xf numFmtId="0" fontId="6" fillId="4" borderId="34" xfId="0" applyFont="1" applyFill="1" applyBorder="1" applyAlignment="1" applyProtection="1">
      <alignment horizontal="center"/>
      <protection hidden="1"/>
    </xf>
    <xf numFmtId="41" fontId="8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>
      <alignment horizontal="left"/>
    </xf>
    <xf numFmtId="37" fontId="6" fillId="4" borderId="0" xfId="0" applyNumberFormat="1" applyFont="1" applyFill="1" applyBorder="1" applyAlignment="1">
      <alignment horizontal="centerContinuous"/>
    </xf>
    <xf numFmtId="0" fontId="0" fillId="4" borderId="14" xfId="0" applyFill="1" applyBorder="1" applyAlignment="1">
      <alignment horizontal="left" indent="1"/>
    </xf>
    <xf numFmtId="0" fontId="5" fillId="0" borderId="35" xfId="0" applyFont="1" applyFill="1" applyBorder="1" applyAlignment="1" applyProtection="1">
      <alignment horizontal="center"/>
      <protection locked="0"/>
    </xf>
    <xf numFmtId="3" fontId="5" fillId="0" borderId="35" xfId="0" applyNumberFormat="1" applyFont="1" applyFill="1" applyBorder="1" applyAlignment="1" applyProtection="1">
      <alignment horizontal="center"/>
      <protection locked="0"/>
    </xf>
    <xf numFmtId="0" fontId="12" fillId="4" borderId="17" xfId="0" applyFont="1" applyFill="1" applyBorder="1" applyAlignment="1">
      <alignment horizontal="center"/>
    </xf>
    <xf numFmtId="0" fontId="5" fillId="4" borderId="10" xfId="0" applyFont="1" applyFill="1" applyBorder="1" applyAlignment="1" applyProtection="1">
      <alignment horizontal="center"/>
      <protection locked="0"/>
    </xf>
    <xf numFmtId="3" fontId="5" fillId="4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4" borderId="14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0" fillId="4" borderId="23" xfId="0" applyFont="1" applyFill="1" applyBorder="1" applyAlignment="1">
      <alignment/>
    </xf>
    <xf numFmtId="0" fontId="0" fillId="4" borderId="0" xfId="0" applyFill="1" applyBorder="1" applyAlignment="1">
      <alignment/>
    </xf>
    <xf numFmtId="0" fontId="4" fillId="4" borderId="23" xfId="0" applyFont="1" applyFill="1" applyBorder="1" applyAlignment="1">
      <alignment/>
    </xf>
    <xf numFmtId="0" fontId="0" fillId="4" borderId="23" xfId="0" applyFont="1" applyFill="1" applyBorder="1" applyAlignment="1">
      <alignment horizontal="right"/>
    </xf>
    <xf numFmtId="0" fontId="0" fillId="4" borderId="18" xfId="0" applyFont="1" applyFill="1" applyBorder="1" applyAlignment="1">
      <alignment/>
    </xf>
    <xf numFmtId="0" fontId="0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4" xfId="0" applyFill="1" applyBorder="1" applyAlignment="1">
      <alignment/>
    </xf>
    <xf numFmtId="0" fontId="13" fillId="3" borderId="36" xfId="0" applyFont="1" applyFill="1" applyBorder="1" applyAlignment="1">
      <alignment horizontal="centerContinuous"/>
    </xf>
    <xf numFmtId="0" fontId="13" fillId="3" borderId="37" xfId="0" applyFont="1" applyFill="1" applyBorder="1" applyAlignment="1">
      <alignment horizontal="centerContinuous"/>
    </xf>
    <xf numFmtId="0" fontId="13" fillId="3" borderId="38" xfId="0" applyFont="1" applyFill="1" applyBorder="1" applyAlignment="1">
      <alignment horizontal="centerContinuous"/>
    </xf>
    <xf numFmtId="0" fontId="17" fillId="4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39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left" indent="1"/>
    </xf>
    <xf numFmtId="0" fontId="7" fillId="4" borderId="40" xfId="0" applyFont="1" applyFill="1" applyBorder="1" applyAlignment="1">
      <alignment horizontal="center"/>
    </xf>
    <xf numFmtId="0" fontId="7" fillId="4" borderId="41" xfId="0" applyFont="1" applyFill="1" applyBorder="1" applyAlignment="1" applyProtection="1">
      <alignment horizontal="center"/>
      <protection locked="0"/>
    </xf>
    <xf numFmtId="0" fontId="7" fillId="4" borderId="42" xfId="0" applyFont="1" applyFill="1" applyBorder="1" applyAlignment="1" applyProtection="1">
      <alignment horizontal="center"/>
      <protection locked="0"/>
    </xf>
    <xf numFmtId="0" fontId="7" fillId="4" borderId="43" xfId="0" applyFont="1" applyFill="1" applyBorder="1" applyAlignment="1" applyProtection="1">
      <alignment horizontal="center"/>
      <protection locked="0"/>
    </xf>
    <xf numFmtId="0" fontId="7" fillId="4" borderId="44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right" vertical="center"/>
    </xf>
    <xf numFmtId="0" fontId="15" fillId="0" borderId="45" xfId="0" applyFont="1" applyBorder="1" applyAlignment="1">
      <alignment horizontal="center" vertical="center"/>
    </xf>
    <xf numFmtId="0" fontId="12" fillId="4" borderId="46" xfId="0" applyFont="1" applyFill="1" applyBorder="1" applyAlignment="1">
      <alignment/>
    </xf>
    <xf numFmtId="0" fontId="5" fillId="0" borderId="47" xfId="0" applyFont="1" applyFill="1" applyBorder="1" applyAlignment="1" applyProtection="1">
      <alignment horizontal="center"/>
      <protection locked="0"/>
    </xf>
    <xf numFmtId="3" fontId="5" fillId="0" borderId="47" xfId="0" applyNumberFormat="1" applyFont="1" applyFill="1" applyBorder="1" applyAlignment="1" applyProtection="1">
      <alignment horizontal="center"/>
      <protection locked="0"/>
    </xf>
    <xf numFmtId="3" fontId="6" fillId="4" borderId="47" xfId="0" applyNumberFormat="1" applyFont="1" applyFill="1" applyBorder="1" applyAlignment="1">
      <alignment horizontal="center"/>
    </xf>
    <xf numFmtId="0" fontId="12" fillId="4" borderId="47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15" fillId="0" borderId="48" xfId="0" applyFont="1" applyFill="1" applyBorder="1" applyAlignment="1" applyProtection="1">
      <alignment horizontal="left"/>
      <protection locked="0"/>
    </xf>
    <xf numFmtId="0" fontId="15" fillId="0" borderId="4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37" fontId="6" fillId="4" borderId="0" xfId="0" applyNumberFormat="1" applyFont="1" applyFill="1" applyBorder="1" applyAlignment="1" applyProtection="1">
      <alignment horizontal="centerContinuous"/>
      <protection hidden="1"/>
    </xf>
    <xf numFmtId="3" fontId="5" fillId="4" borderId="5" xfId="0" applyNumberFormat="1" applyFont="1" applyFill="1" applyBorder="1" applyAlignment="1" applyProtection="1">
      <alignment horizontal="center"/>
      <protection locked="0"/>
    </xf>
    <xf numFmtId="0" fontId="8" fillId="3" borderId="0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4" borderId="5" xfId="0" applyFont="1" applyFill="1" applyBorder="1" applyAlignment="1">
      <alignment horizontal="right"/>
    </xf>
    <xf numFmtId="0" fontId="4" fillId="4" borderId="25" xfId="0" applyFont="1" applyFill="1" applyBorder="1" applyAlignment="1">
      <alignment/>
    </xf>
    <xf numFmtId="0" fontId="6" fillId="4" borderId="23" xfId="0" applyFont="1" applyFill="1" applyBorder="1" applyAlignment="1" applyProtection="1">
      <alignment horizontal="center"/>
      <protection hidden="1"/>
    </xf>
    <xf numFmtId="0" fontId="0" fillId="0" borderId="49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0" xfId="0" applyBorder="1" applyAlignment="1">
      <alignment/>
    </xf>
    <xf numFmtId="0" fontId="4" fillId="4" borderId="51" xfId="0" applyFont="1" applyFill="1" applyBorder="1" applyAlignment="1">
      <alignment/>
    </xf>
    <xf numFmtId="0" fontId="12" fillId="4" borderId="51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6" fillId="4" borderId="5" xfId="0" applyFont="1" applyFill="1" applyBorder="1" applyAlignment="1" applyProtection="1">
      <alignment horizontal="center"/>
      <protection locked="0"/>
    </xf>
    <xf numFmtId="0" fontId="6" fillId="4" borderId="7" xfId="0" applyFont="1" applyFill="1" applyBorder="1" applyAlignment="1" applyProtection="1">
      <alignment horizontal="center"/>
      <protection locked="0"/>
    </xf>
    <xf numFmtId="0" fontId="6" fillId="4" borderId="7" xfId="0" applyFont="1" applyFill="1" applyBorder="1" applyAlignment="1">
      <alignment/>
    </xf>
    <xf numFmtId="0" fontId="6" fillId="4" borderId="8" xfId="0" applyFont="1" applyFill="1" applyBorder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center"/>
      <protection locked="0"/>
    </xf>
    <xf numFmtId="0" fontId="6" fillId="4" borderId="7" xfId="0" applyFont="1" applyFill="1" applyBorder="1" applyAlignment="1">
      <alignment horizontal="center"/>
    </xf>
    <xf numFmtId="0" fontId="6" fillId="4" borderId="10" xfId="0" applyFont="1" applyFill="1" applyBorder="1" applyAlignment="1" applyProtection="1">
      <alignment horizontal="center"/>
      <protection locked="0"/>
    </xf>
    <xf numFmtId="0" fontId="6" fillId="4" borderId="11" xfId="0" applyFont="1" applyFill="1" applyBorder="1" applyAlignment="1" applyProtection="1">
      <alignment horizontal="center"/>
      <protection locked="0"/>
    </xf>
    <xf numFmtId="0" fontId="6" fillId="4" borderId="19" xfId="0" applyFont="1" applyFill="1" applyBorder="1" applyAlignment="1" applyProtection="1">
      <alignment horizontal="center"/>
      <protection locked="0"/>
    </xf>
    <xf numFmtId="0" fontId="6" fillId="4" borderId="47" xfId="0" applyFont="1" applyFill="1" applyBorder="1" applyAlignment="1" applyProtection="1">
      <alignment horizontal="center"/>
      <protection locked="0"/>
    </xf>
    <xf numFmtId="0" fontId="6" fillId="4" borderId="29" xfId="0" applyFont="1" applyFill="1" applyBorder="1" applyAlignment="1" applyProtection="1">
      <alignment horizontal="center"/>
      <protection locked="0"/>
    </xf>
    <xf numFmtId="0" fontId="6" fillId="4" borderId="35" xfId="0" applyFont="1" applyFill="1" applyBorder="1" applyAlignment="1" applyProtection="1">
      <alignment horizontal="center"/>
      <protection locked="0"/>
    </xf>
    <xf numFmtId="0" fontId="6" fillId="4" borderId="30" xfId="0" applyFont="1" applyFill="1" applyBorder="1" applyAlignment="1" applyProtection="1">
      <alignment horizontal="center"/>
      <protection locked="0"/>
    </xf>
    <xf numFmtId="0" fontId="8" fillId="3" borderId="36" xfId="0" applyFont="1" applyFill="1" applyBorder="1" applyAlignment="1">
      <alignment/>
    </xf>
    <xf numFmtId="0" fontId="8" fillId="3" borderId="37" xfId="0" applyFont="1" applyFill="1" applyBorder="1" applyAlignment="1">
      <alignment/>
    </xf>
    <xf numFmtId="0" fontId="8" fillId="3" borderId="38" xfId="0" applyFont="1" applyFill="1" applyBorder="1" applyAlignment="1">
      <alignment/>
    </xf>
    <xf numFmtId="0" fontId="0" fillId="3" borderId="36" xfId="0" applyFill="1" applyBorder="1" applyAlignment="1">
      <alignment/>
    </xf>
    <xf numFmtId="0" fontId="0" fillId="3" borderId="37" xfId="0" applyFill="1" applyBorder="1" applyAlignment="1">
      <alignment/>
    </xf>
    <xf numFmtId="0" fontId="11" fillId="3" borderId="37" xfId="0" applyFont="1" applyFill="1" applyBorder="1" applyAlignment="1">
      <alignment/>
    </xf>
    <xf numFmtId="0" fontId="8" fillId="3" borderId="37" xfId="0" applyFont="1" applyFill="1" applyBorder="1" applyAlignment="1">
      <alignment horizontal="right"/>
    </xf>
    <xf numFmtId="41" fontId="8" fillId="3" borderId="52" xfId="0" applyNumberFormat="1" applyFont="1" applyFill="1" applyBorder="1" applyAlignment="1" applyProtection="1">
      <alignment horizontal="center"/>
      <protection hidden="1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51" xfId="0" applyBorder="1" applyAlignment="1">
      <alignment/>
    </xf>
    <xf numFmtId="0" fontId="0" fillId="0" borderId="5" xfId="0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8" fillId="3" borderId="53" xfId="0" applyFont="1" applyFill="1" applyBorder="1" applyAlignment="1">
      <alignment/>
    </xf>
    <xf numFmtId="0" fontId="8" fillId="3" borderId="54" xfId="0" applyFont="1" applyFill="1" applyBorder="1" applyAlignment="1">
      <alignment/>
    </xf>
    <xf numFmtId="0" fontId="14" fillId="4" borderId="36" xfId="0" applyFont="1" applyFill="1" applyBorder="1" applyAlignment="1">
      <alignment/>
    </xf>
    <xf numFmtId="0" fontId="14" fillId="4" borderId="37" xfId="0" applyFont="1" applyFill="1" applyBorder="1" applyAlignment="1">
      <alignment/>
    </xf>
    <xf numFmtId="168" fontId="7" fillId="4" borderId="38" xfId="0" applyNumberFormat="1" applyFont="1" applyFill="1" applyBorder="1" applyAlignment="1">
      <alignment horizontal="left" indent="1"/>
    </xf>
    <xf numFmtId="0" fontId="17" fillId="4" borderId="37" xfId="0" applyFont="1" applyFill="1" applyBorder="1" applyAlignment="1">
      <alignment horizontal="right"/>
    </xf>
    <xf numFmtId="0" fontId="8" fillId="3" borderId="37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2" xfId="0" applyFont="1" applyFill="1" applyBorder="1" applyAlignment="1">
      <alignment/>
    </xf>
    <xf numFmtId="0" fontId="8" fillId="3" borderId="55" xfId="0" applyFont="1" applyFill="1" applyBorder="1" applyAlignment="1">
      <alignment/>
    </xf>
    <xf numFmtId="0" fontId="8" fillId="3" borderId="55" xfId="0" applyFont="1" applyFill="1" applyBorder="1" applyAlignment="1">
      <alignment horizontal="center"/>
    </xf>
    <xf numFmtId="0" fontId="8" fillId="3" borderId="26" xfId="0" applyFont="1" applyFill="1" applyBorder="1" applyAlignment="1">
      <alignment/>
    </xf>
    <xf numFmtId="0" fontId="5" fillId="4" borderId="10" xfId="0" applyFont="1" applyFill="1" applyBorder="1" applyAlignment="1" applyProtection="1">
      <alignment horizontal="center"/>
      <protection/>
    </xf>
    <xf numFmtId="3" fontId="5" fillId="4" borderId="10" xfId="0" applyNumberFormat="1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0" fontId="12" fillId="0" borderId="14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8" fillId="0" borderId="0" xfId="0" applyFont="1" applyFill="1" applyBorder="1" applyAlignment="1">
      <alignment horizontal="right"/>
    </xf>
    <xf numFmtId="41" fontId="8" fillId="0" borderId="23" xfId="0" applyNumberFormat="1" applyFont="1" applyFill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>
      <alignment horizontal="center"/>
    </xf>
    <xf numFmtId="0" fontId="2" fillId="0" borderId="0" xfId="0" applyFont="1" applyAlignment="1" applyProtection="1">
      <alignment/>
      <protection locked="0"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7" fillId="4" borderId="0" xfId="0" applyFont="1" applyFill="1" applyBorder="1" applyAlignment="1">
      <alignment horizontal="right"/>
    </xf>
    <xf numFmtId="3" fontId="7" fillId="4" borderId="40" xfId="0" applyNumberFormat="1" applyFont="1" applyFill="1" applyBorder="1" applyAlignment="1">
      <alignment horizontal="center"/>
    </xf>
    <xf numFmtId="0" fontId="7" fillId="4" borderId="44" xfId="0" applyFont="1" applyFill="1" applyBorder="1" applyAlignment="1" applyProtection="1">
      <alignment horizontal="center"/>
      <protection hidden="1"/>
    </xf>
    <xf numFmtId="0" fontId="17" fillId="4" borderId="0" xfId="0" applyFont="1" applyFill="1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 vertical="center"/>
    </xf>
    <xf numFmtId="170" fontId="7" fillId="4" borderId="44" xfId="0" applyNumberFormat="1" applyFont="1" applyFill="1" applyBorder="1" applyAlignment="1" applyProtection="1">
      <alignment horizontal="center"/>
      <protection hidden="1"/>
    </xf>
    <xf numFmtId="0" fontId="4" fillId="4" borderId="23" xfId="0" applyFont="1" applyFill="1" applyBorder="1" applyAlignment="1">
      <alignment horizontal="center"/>
    </xf>
    <xf numFmtId="0" fontId="7" fillId="4" borderId="56" xfId="0" applyFont="1" applyFill="1" applyBorder="1" applyAlignment="1">
      <alignment horizontal="left"/>
    </xf>
    <xf numFmtId="0" fontId="0" fillId="4" borderId="0" xfId="0" applyFill="1" applyAlignment="1">
      <alignment/>
    </xf>
    <xf numFmtId="0" fontId="23" fillId="4" borderId="57" xfId="0" applyFont="1" applyFill="1" applyBorder="1" applyAlignment="1" applyProtection="1">
      <alignment horizontal="centerContinuous" vertical="center"/>
      <protection hidden="1"/>
    </xf>
    <xf numFmtId="166" fontId="23" fillId="4" borderId="58" xfId="0" applyNumberFormat="1" applyFont="1" applyFill="1" applyBorder="1" applyAlignment="1" applyProtection="1">
      <alignment horizontal="centerContinuous" vertical="center"/>
      <protection hidden="1"/>
    </xf>
    <xf numFmtId="0" fontId="0" fillId="4" borderId="14" xfId="0" applyFill="1" applyBorder="1" applyAlignment="1" applyProtection="1">
      <alignment/>
      <protection hidden="1"/>
    </xf>
    <xf numFmtId="0" fontId="10" fillId="0" borderId="59" xfId="0" applyFont="1" applyFill="1" applyBorder="1" applyAlignment="1" applyProtection="1">
      <alignment horizontal="left"/>
      <protection locked="0"/>
    </xf>
    <xf numFmtId="169" fontId="10" fillId="0" borderId="59" xfId="0" applyNumberFormat="1" applyFont="1" applyFill="1" applyBorder="1" applyAlignment="1" applyProtection="1">
      <alignment horizontal="left"/>
      <protection locked="0"/>
    </xf>
    <xf numFmtId="193" fontId="10" fillId="0" borderId="59" xfId="0" applyNumberFormat="1" applyFont="1" applyFill="1" applyBorder="1" applyAlignment="1" applyProtection="1">
      <alignment horizontal="left"/>
      <protection locked="0"/>
    </xf>
    <xf numFmtId="0" fontId="0" fillId="4" borderId="18" xfId="0" applyFill="1" applyBorder="1" applyAlignment="1" applyProtection="1">
      <alignment/>
      <protection hidden="1"/>
    </xf>
    <xf numFmtId="0" fontId="10" fillId="0" borderId="60" xfId="0" applyFont="1" applyFill="1" applyBorder="1" applyAlignment="1" applyProtection="1">
      <alignment horizontal="left"/>
      <protection locked="0"/>
    </xf>
    <xf numFmtId="0" fontId="0" fillId="4" borderId="40" xfId="0" applyFill="1" applyBorder="1" applyAlignment="1" applyProtection="1">
      <alignment/>
      <protection hidden="1"/>
    </xf>
    <xf numFmtId="0" fontId="10" fillId="4" borderId="40" xfId="0" applyFont="1" applyFill="1" applyBorder="1" applyAlignment="1" applyProtection="1">
      <alignment horizontal="left"/>
      <protection hidden="1" locked="0"/>
    </xf>
    <xf numFmtId="0" fontId="23" fillId="4" borderId="61" xfId="0" applyFont="1" applyFill="1" applyBorder="1" applyAlignment="1" applyProtection="1">
      <alignment horizontal="centerContinuous" vertical="center"/>
      <protection hidden="1"/>
    </xf>
    <xf numFmtId="0" fontId="23" fillId="4" borderId="62" xfId="0" applyFont="1" applyFill="1" applyBorder="1" applyAlignment="1" applyProtection="1">
      <alignment horizontal="centerContinuous" vertical="center"/>
      <protection hidden="1"/>
    </xf>
    <xf numFmtId="0" fontId="23" fillId="4" borderId="63" xfId="0" applyFont="1" applyFill="1" applyBorder="1" applyAlignment="1" applyProtection="1">
      <alignment horizontal="centerContinuous" vertical="center"/>
      <protection hidden="1"/>
    </xf>
    <xf numFmtId="0" fontId="24" fillId="4" borderId="64" xfId="0" applyFont="1" applyFill="1" applyBorder="1" applyAlignment="1">
      <alignment/>
    </xf>
    <xf numFmtId="0" fontId="0" fillId="4" borderId="45" xfId="0" applyFill="1" applyBorder="1" applyAlignment="1">
      <alignment/>
    </xf>
    <xf numFmtId="0" fontId="0" fillId="4" borderId="27" xfId="0" applyFill="1" applyBorder="1" applyAlignment="1">
      <alignment/>
    </xf>
    <xf numFmtId="0" fontId="0" fillId="4" borderId="27" xfId="0" applyFill="1" applyBorder="1" applyAlignment="1">
      <alignment/>
    </xf>
    <xf numFmtId="0" fontId="24" fillId="4" borderId="64" xfId="0" applyFont="1" applyFill="1" applyBorder="1" applyAlignment="1">
      <alignment vertical="top"/>
    </xf>
    <xf numFmtId="0" fontId="0" fillId="4" borderId="45" xfId="0" applyFill="1" applyBorder="1" applyAlignment="1">
      <alignment vertical="top"/>
    </xf>
    <xf numFmtId="0" fontId="0" fillId="4" borderId="27" xfId="0" applyFill="1" applyBorder="1" applyAlignment="1">
      <alignment vertical="top" wrapText="1"/>
    </xf>
    <xf numFmtId="0" fontId="0" fillId="4" borderId="45" xfId="0" applyFill="1" applyBorder="1" applyAlignment="1">
      <alignment vertical="top" wrapText="1"/>
    </xf>
    <xf numFmtId="0" fontId="24" fillId="4" borderId="65" xfId="0" applyFont="1" applyFill="1" applyBorder="1" applyAlignment="1">
      <alignment vertical="top"/>
    </xf>
    <xf numFmtId="0" fontId="0" fillId="4" borderId="22" xfId="0" applyFill="1" applyBorder="1" applyAlignment="1">
      <alignment vertical="top"/>
    </xf>
    <xf numFmtId="0" fontId="24" fillId="4" borderId="65" xfId="0" applyFont="1" applyFill="1" applyBorder="1" applyAlignment="1">
      <alignment/>
    </xf>
    <xf numFmtId="0" fontId="0" fillId="4" borderId="47" xfId="0" applyFill="1" applyBorder="1" applyAlignment="1">
      <alignment/>
    </xf>
    <xf numFmtId="0" fontId="0" fillId="4" borderId="27" xfId="0" applyFill="1" applyBorder="1" applyAlignment="1">
      <alignment vertical="top"/>
    </xf>
    <xf numFmtId="0" fontId="24" fillId="4" borderId="66" xfId="0" applyFont="1" applyFill="1" applyBorder="1" applyAlignment="1">
      <alignment vertical="top"/>
    </xf>
    <xf numFmtId="0" fontId="0" fillId="4" borderId="67" xfId="0" applyFill="1" applyBorder="1" applyAlignment="1">
      <alignment vertical="top" wrapText="1"/>
    </xf>
    <xf numFmtId="0" fontId="0" fillId="4" borderId="68" xfId="0" applyFill="1" applyBorder="1" applyAlignment="1">
      <alignment/>
    </xf>
    <xf numFmtId="0" fontId="0" fillId="0" borderId="0" xfId="0" applyAlignment="1" applyProtection="1">
      <alignment/>
      <protection/>
    </xf>
    <xf numFmtId="0" fontId="0" fillId="4" borderId="22" xfId="0" applyFill="1" applyBorder="1" applyAlignment="1">
      <alignment/>
    </xf>
    <xf numFmtId="0" fontId="25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 applyProtection="1">
      <alignment horizontal="left"/>
      <protection locked="0"/>
    </xf>
    <xf numFmtId="0" fontId="7" fillId="4" borderId="0" xfId="0" applyFont="1" applyFill="1" applyBorder="1" applyAlignment="1" applyProtection="1">
      <alignment horizontal="left"/>
      <protection/>
    </xf>
    <xf numFmtId="0" fontId="0" fillId="4" borderId="0" xfId="0" applyFont="1" applyFill="1" applyBorder="1" applyAlignment="1">
      <alignment horizontal="left"/>
    </xf>
    <xf numFmtId="0" fontId="27" fillId="4" borderId="0" xfId="0" applyFont="1" applyFill="1" applyAlignment="1">
      <alignment/>
    </xf>
    <xf numFmtId="0" fontId="25" fillId="4" borderId="59" xfId="0" applyFont="1" applyFill="1" applyBorder="1" applyAlignment="1" applyProtection="1">
      <alignment horizontal="left"/>
      <protection/>
    </xf>
    <xf numFmtId="0" fontId="15" fillId="4" borderId="69" xfId="0" applyFont="1" applyFill="1" applyBorder="1" applyAlignment="1" applyProtection="1">
      <alignment horizontal="left"/>
      <protection hidden="1" locked="0"/>
    </xf>
    <xf numFmtId="0" fontId="15" fillId="4" borderId="70" xfId="0" applyFont="1" applyFill="1" applyBorder="1" applyAlignment="1" applyProtection="1">
      <alignment horizontal="left"/>
      <protection hidden="1" locked="0"/>
    </xf>
    <xf numFmtId="193" fontId="25" fillId="4" borderId="71" xfId="0" applyNumberFormat="1" applyFont="1" applyFill="1" applyBorder="1" applyAlignment="1" applyProtection="1">
      <alignment horizontal="left"/>
      <protection/>
    </xf>
    <xf numFmtId="164" fontId="10" fillId="4" borderId="71" xfId="0" applyNumberFormat="1" applyFont="1" applyFill="1" applyBorder="1" applyAlignment="1" applyProtection="1">
      <alignment horizontal="left"/>
      <protection locked="0"/>
    </xf>
    <xf numFmtId="0" fontId="10" fillId="4" borderId="72" xfId="0" applyFont="1" applyFill="1" applyBorder="1" applyAlignment="1" applyProtection="1">
      <alignment horizontal="left"/>
      <protection hidden="1" locked="0"/>
    </xf>
    <xf numFmtId="169" fontId="7" fillId="4" borderId="73" xfId="0" applyNumberFormat="1" applyFont="1" applyFill="1" applyBorder="1" applyAlignment="1" applyProtection="1">
      <alignment horizontal="left"/>
      <protection/>
    </xf>
    <xf numFmtId="169" fontId="7" fillId="4" borderId="69" xfId="0" applyNumberFormat="1" applyFont="1" applyFill="1" applyBorder="1" applyAlignment="1" applyProtection="1">
      <alignment horizontal="left"/>
      <protection/>
    </xf>
    <xf numFmtId="169" fontId="7" fillId="4" borderId="70" xfId="0" applyNumberFormat="1" applyFont="1" applyFill="1" applyBorder="1" applyAlignment="1" applyProtection="1">
      <alignment horizontal="left"/>
      <protection/>
    </xf>
    <xf numFmtId="0" fontId="7" fillId="4" borderId="73" xfId="0" applyFont="1" applyFill="1" applyBorder="1" applyAlignment="1" applyProtection="1">
      <alignment horizontal="left"/>
      <protection hidden="1" locked="0"/>
    </xf>
    <xf numFmtId="0" fontId="7" fillId="4" borderId="44" xfId="0" applyFont="1" applyFill="1" applyBorder="1" applyAlignment="1">
      <alignment horizontal="left"/>
    </xf>
    <xf numFmtId="0" fontId="7" fillId="4" borderId="56" xfId="0" applyFont="1" applyFill="1" applyBorder="1" applyAlignment="1">
      <alignment horizontal="left"/>
    </xf>
    <xf numFmtId="167" fontId="15" fillId="0" borderId="43" xfId="0" applyNumberFormat="1" applyFont="1" applyFill="1" applyBorder="1" applyAlignment="1" applyProtection="1">
      <alignment horizontal="center"/>
      <protection locked="0"/>
    </xf>
    <xf numFmtId="167" fontId="15" fillId="0" borderId="74" xfId="0" applyNumberFormat="1" applyFont="1" applyFill="1" applyBorder="1" applyAlignment="1" applyProtection="1">
      <alignment horizontal="center"/>
      <protection locked="0"/>
    </xf>
    <xf numFmtId="164" fontId="7" fillId="4" borderId="73" xfId="0" applyNumberFormat="1" applyFont="1" applyFill="1" applyBorder="1" applyAlignment="1" applyProtection="1">
      <alignment horizontal="left"/>
      <protection/>
    </xf>
    <xf numFmtId="164" fontId="7" fillId="4" borderId="69" xfId="0" applyNumberFormat="1" applyFont="1" applyFill="1" applyBorder="1" applyAlignment="1" applyProtection="1">
      <alignment horizontal="left"/>
      <protection/>
    </xf>
    <xf numFmtId="164" fontId="15" fillId="0" borderId="73" xfId="0" applyNumberFormat="1" applyFont="1" applyFill="1" applyBorder="1" applyAlignment="1" applyProtection="1">
      <alignment horizontal="center"/>
      <protection hidden="1" locked="0"/>
    </xf>
    <xf numFmtId="164" fontId="15" fillId="0" borderId="69" xfId="0" applyNumberFormat="1" applyFont="1" applyFill="1" applyBorder="1" applyAlignment="1" applyProtection="1">
      <alignment horizontal="center"/>
      <protection hidden="1" locked="0"/>
    </xf>
    <xf numFmtId="0" fontId="7" fillId="4" borderId="73" xfId="0" applyFont="1" applyFill="1" applyBorder="1" applyAlignment="1" applyProtection="1">
      <alignment horizontal="left"/>
      <protection/>
    </xf>
    <xf numFmtId="0" fontId="7" fillId="4" borderId="69" xfId="0" applyFont="1" applyFill="1" applyBorder="1" applyAlignment="1" applyProtection="1">
      <alignment horizontal="left"/>
      <protection/>
    </xf>
    <xf numFmtId="0" fontId="7" fillId="4" borderId="70" xfId="0" applyFont="1" applyFill="1" applyBorder="1" applyAlignment="1" applyProtection="1">
      <alignment horizontal="left"/>
      <protection/>
    </xf>
    <xf numFmtId="0" fontId="7" fillId="4" borderId="69" xfId="0" applyFont="1" applyFill="1" applyBorder="1" applyAlignment="1" applyProtection="1">
      <alignment horizontal="left"/>
      <protection hidden="1" locked="0"/>
    </xf>
    <xf numFmtId="0" fontId="7" fillId="4" borderId="70" xfId="0" applyFont="1" applyFill="1" applyBorder="1" applyAlignment="1" applyProtection="1">
      <alignment horizontal="left"/>
      <protection hidden="1" locked="0"/>
    </xf>
    <xf numFmtId="164" fontId="7" fillId="4" borderId="73" xfId="0" applyNumberFormat="1" applyFont="1" applyFill="1" applyBorder="1" applyAlignment="1" applyProtection="1">
      <alignment horizontal="left"/>
      <protection hidden="1"/>
    </xf>
    <xf numFmtId="164" fontId="7" fillId="4" borderId="69" xfId="0" applyNumberFormat="1" applyFont="1" applyFill="1" applyBorder="1" applyAlignment="1" applyProtection="1">
      <alignment horizontal="left"/>
      <protection hidden="1"/>
    </xf>
    <xf numFmtId="0" fontId="14" fillId="3" borderId="36" xfId="0" applyFont="1" applyFill="1" applyBorder="1" applyAlignment="1">
      <alignment horizontal="center"/>
    </xf>
    <xf numFmtId="0" fontId="14" fillId="3" borderId="37" xfId="0" applyFont="1" applyFill="1" applyBorder="1" applyAlignment="1">
      <alignment horizontal="center"/>
    </xf>
    <xf numFmtId="0" fontId="14" fillId="3" borderId="38" xfId="0" applyFont="1" applyFill="1" applyBorder="1" applyAlignment="1">
      <alignment horizontal="center"/>
    </xf>
    <xf numFmtId="41" fontId="6" fillId="4" borderId="74" xfId="0" applyNumberFormat="1" applyFont="1" applyFill="1" applyBorder="1" applyAlignment="1">
      <alignment horizontal="center"/>
    </xf>
    <xf numFmtId="41" fontId="6" fillId="4" borderId="0" xfId="0" applyNumberFormat="1" applyFont="1" applyFill="1" applyBorder="1" applyAlignment="1">
      <alignment horizontal="center"/>
    </xf>
    <xf numFmtId="164" fontId="15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rms" xfId="19"/>
    <cellStyle name="Percent" xfId="20"/>
    <cellStyle name="ye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9525</xdr:rowOff>
    </xdr:from>
    <xdr:to>
      <xdr:col>1</xdr:col>
      <xdr:colOff>1895475</xdr:colOff>
      <xdr:row>18</xdr:row>
      <xdr:rowOff>0</xdr:rowOff>
    </xdr:to>
    <xdr:sp macro="[2]!GoToInstructions">
      <xdr:nvSpPr>
        <xdr:cNvPr id="1" name="Rectangle 2"/>
        <xdr:cNvSpPr>
          <a:spLocks/>
        </xdr:cNvSpPr>
      </xdr:nvSpPr>
      <xdr:spPr>
        <a:xfrm>
          <a:off x="180975" y="3305175"/>
          <a:ext cx="189547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[2]!GoToNotes">
      <xdr:nvSpPr>
        <xdr:cNvPr id="2" name="Rectangle 3"/>
        <xdr:cNvSpPr>
          <a:spLocks/>
        </xdr:cNvSpPr>
      </xdr:nvSpPr>
      <xdr:spPr>
        <a:xfrm>
          <a:off x="180975" y="3305175"/>
          <a:ext cx="209550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[2]!Go_To_Start">
      <xdr:nvSpPr>
        <xdr:cNvPr id="3" name="Rectangle 4"/>
        <xdr:cNvSpPr>
          <a:spLocks/>
        </xdr:cNvSpPr>
      </xdr:nvSpPr>
      <xdr:spPr>
        <a:xfrm>
          <a:off x="180975" y="3305175"/>
          <a:ext cx="209550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macro="[2]!GoToCodeReview1">
      <xdr:nvSpPr>
        <xdr:cNvPr id="4" name="Rectangle 5"/>
        <xdr:cNvSpPr>
          <a:spLocks/>
        </xdr:cNvSpPr>
      </xdr:nvSpPr>
      <xdr:spPr>
        <a:xfrm>
          <a:off x="180975" y="3305175"/>
          <a:ext cx="20669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macro="[2]!GoToCodeReview2">
      <xdr:nvSpPr>
        <xdr:cNvPr id="5" name="Rectangle 6"/>
        <xdr:cNvSpPr>
          <a:spLocks/>
        </xdr:cNvSpPr>
      </xdr:nvSpPr>
      <xdr:spPr>
        <a:xfrm>
          <a:off x="180975" y="3305175"/>
          <a:ext cx="20669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 macro="[2]!GoToEvaluationofExistingBuilding">
      <xdr:nvSpPr>
        <xdr:cNvPr id="6" name="Rectangle 11"/>
        <xdr:cNvSpPr>
          <a:spLocks/>
        </xdr:cNvSpPr>
      </xdr:nvSpPr>
      <xdr:spPr>
        <a:xfrm>
          <a:off x="180975" y="6543675"/>
          <a:ext cx="2066925" cy="16192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28575</xdr:colOff>
      <xdr:row>34</xdr:row>
      <xdr:rowOff>0</xdr:rowOff>
    </xdr:to>
    <xdr:sp macro="[2]!GoToFinalPlansApp">
      <xdr:nvSpPr>
        <xdr:cNvPr id="7" name="Rectangle 12"/>
        <xdr:cNvSpPr>
          <a:spLocks/>
        </xdr:cNvSpPr>
      </xdr:nvSpPr>
      <xdr:spPr>
        <a:xfrm>
          <a:off x="180975" y="6705600"/>
          <a:ext cx="209550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 macro="[2]!GoToLetterofIntentForm">
      <xdr:nvSpPr>
        <xdr:cNvPr id="8" name="Rectangle 13"/>
        <xdr:cNvSpPr>
          <a:spLocks/>
        </xdr:cNvSpPr>
      </xdr:nvSpPr>
      <xdr:spPr>
        <a:xfrm>
          <a:off x="180975" y="5248275"/>
          <a:ext cx="2066925" cy="16192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sp macro="[2]!GoToStructResponsibility">
      <xdr:nvSpPr>
        <xdr:cNvPr id="9" name="Rectangle 14"/>
        <xdr:cNvSpPr>
          <a:spLocks/>
        </xdr:cNvSpPr>
      </xdr:nvSpPr>
      <xdr:spPr>
        <a:xfrm>
          <a:off x="180975" y="7029450"/>
          <a:ext cx="2066925" cy="1714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9525</xdr:rowOff>
    </xdr:from>
    <xdr:to>
      <xdr:col>2</xdr:col>
      <xdr:colOff>28575</xdr:colOff>
      <xdr:row>20</xdr:row>
      <xdr:rowOff>0</xdr:rowOff>
    </xdr:to>
    <xdr:sp macro="[2]!GoToRoof">
      <xdr:nvSpPr>
        <xdr:cNvPr id="10" name="Rectangle 15"/>
        <xdr:cNvSpPr>
          <a:spLocks/>
        </xdr:cNvSpPr>
      </xdr:nvSpPr>
      <xdr:spPr>
        <a:xfrm>
          <a:off x="180975" y="3476625"/>
          <a:ext cx="2095500" cy="1524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 macro="[2]!GoToFinalPlansChecklist">
      <xdr:nvSpPr>
        <xdr:cNvPr id="11" name="Rectangle 17"/>
        <xdr:cNvSpPr>
          <a:spLocks/>
        </xdr:cNvSpPr>
      </xdr:nvSpPr>
      <xdr:spPr>
        <a:xfrm>
          <a:off x="180975" y="6057900"/>
          <a:ext cx="2066925" cy="4857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 macro="[2]!GoToProjectDescription1">
      <xdr:nvSpPr>
        <xdr:cNvPr id="12" name="TextBox 18"/>
        <xdr:cNvSpPr txBox="1">
          <a:spLocks noChangeArrowheads="1"/>
        </xdr:cNvSpPr>
      </xdr:nvSpPr>
      <xdr:spPr>
        <a:xfrm>
          <a:off x="180975" y="5734050"/>
          <a:ext cx="2066925" cy="1619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 macro="[2]!GoToProjectDescription2">
      <xdr:nvSpPr>
        <xdr:cNvPr id="13" name="TextBox 19"/>
        <xdr:cNvSpPr txBox="1">
          <a:spLocks noChangeArrowheads="1"/>
        </xdr:cNvSpPr>
      </xdr:nvSpPr>
      <xdr:spPr>
        <a:xfrm>
          <a:off x="180975" y="5895975"/>
          <a:ext cx="2066925" cy="1619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2</xdr:col>
      <xdr:colOff>28575</xdr:colOff>
      <xdr:row>18</xdr:row>
      <xdr:rowOff>0</xdr:rowOff>
    </xdr:to>
    <xdr:sp macro="[2]!GoToChecklist">
      <xdr:nvSpPr>
        <xdr:cNvPr id="14" name="Rectangle 20"/>
        <xdr:cNvSpPr>
          <a:spLocks/>
        </xdr:cNvSpPr>
      </xdr:nvSpPr>
      <xdr:spPr>
        <a:xfrm>
          <a:off x="180975" y="3305175"/>
          <a:ext cx="209550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28575</xdr:colOff>
      <xdr:row>29</xdr:row>
      <xdr:rowOff>0</xdr:rowOff>
    </xdr:to>
    <xdr:sp macro="[2]!GoToPrelimPlansApp">
      <xdr:nvSpPr>
        <xdr:cNvPr id="15" name="Rectangle 22"/>
        <xdr:cNvSpPr>
          <a:spLocks/>
        </xdr:cNvSpPr>
      </xdr:nvSpPr>
      <xdr:spPr>
        <a:xfrm>
          <a:off x="180975" y="5410200"/>
          <a:ext cx="209550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21</xdr:row>
      <xdr:rowOff>0</xdr:rowOff>
    </xdr:to>
    <xdr:sp macro="[0]!GoToPrimary">
      <xdr:nvSpPr>
        <xdr:cNvPr id="16" name="Rectangle 27"/>
        <xdr:cNvSpPr>
          <a:spLocks/>
        </xdr:cNvSpPr>
      </xdr:nvSpPr>
      <xdr:spPr>
        <a:xfrm>
          <a:off x="180975" y="3629025"/>
          <a:ext cx="2066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22</xdr:row>
      <xdr:rowOff>0</xdr:rowOff>
    </xdr:to>
    <xdr:sp macro="[0]!GoToMiddle">
      <xdr:nvSpPr>
        <xdr:cNvPr id="17" name="Rectangle 28"/>
        <xdr:cNvSpPr>
          <a:spLocks/>
        </xdr:cNvSpPr>
      </xdr:nvSpPr>
      <xdr:spPr>
        <a:xfrm>
          <a:off x="180975" y="3952875"/>
          <a:ext cx="2066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23</xdr:row>
      <xdr:rowOff>0</xdr:rowOff>
    </xdr:to>
    <xdr:sp macro="[0]!GoToSecondary">
      <xdr:nvSpPr>
        <xdr:cNvPr id="18" name="Rectangle 29"/>
        <xdr:cNvSpPr>
          <a:spLocks/>
        </xdr:cNvSpPr>
      </xdr:nvSpPr>
      <xdr:spPr>
        <a:xfrm>
          <a:off x="180975" y="4276725"/>
          <a:ext cx="2066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 macro="[0]!GoToExisting_Program_Space">
      <xdr:nvSpPr>
        <xdr:cNvPr id="19" name="Rectangle 30"/>
        <xdr:cNvSpPr>
          <a:spLocks/>
        </xdr:cNvSpPr>
      </xdr:nvSpPr>
      <xdr:spPr>
        <a:xfrm>
          <a:off x="180975" y="4600575"/>
          <a:ext cx="2066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 macro="[0]!GoToNew_Program_Space">
      <xdr:nvSpPr>
        <xdr:cNvPr id="20" name="Rectangle 31"/>
        <xdr:cNvSpPr>
          <a:spLocks/>
        </xdr:cNvSpPr>
      </xdr:nvSpPr>
      <xdr:spPr>
        <a:xfrm>
          <a:off x="180975" y="4762500"/>
          <a:ext cx="2066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 macro="[0]!GoToOther_Spaces">
      <xdr:nvSpPr>
        <xdr:cNvPr id="21" name="Rectangle 32"/>
        <xdr:cNvSpPr>
          <a:spLocks/>
        </xdr:cNvSpPr>
      </xdr:nvSpPr>
      <xdr:spPr>
        <a:xfrm>
          <a:off x="180975" y="4924425"/>
          <a:ext cx="2066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 macro="[0]!GoToSpecial_Education">
      <xdr:nvSpPr>
        <xdr:cNvPr id="22" name="Rectangle 33"/>
        <xdr:cNvSpPr>
          <a:spLocks/>
        </xdr:cNvSpPr>
      </xdr:nvSpPr>
      <xdr:spPr>
        <a:xfrm>
          <a:off x="180975" y="5086350"/>
          <a:ext cx="2066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152400</xdr:rowOff>
    </xdr:from>
    <xdr:to>
      <xdr:col>11</xdr:col>
      <xdr:colOff>85725</xdr:colOff>
      <xdr:row>0</xdr:row>
      <xdr:rowOff>819150</xdr:rowOff>
    </xdr:to>
    <xdr:sp>
      <xdr:nvSpPr>
        <xdr:cNvPr id="1" name="TextBox 15"/>
        <xdr:cNvSpPr txBox="1">
          <a:spLocks noChangeArrowheads="1"/>
        </xdr:cNvSpPr>
      </xdr:nvSpPr>
      <xdr:spPr>
        <a:xfrm>
          <a:off x="485775" y="152400"/>
          <a:ext cx="6429375" cy="666750"/>
        </a:xfrm>
        <a:prstGeom prst="rect">
          <a:avLst/>
        </a:prstGeom>
        <a:solidFill>
          <a:srgbClr val="FFFF9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PLEASE NOTE: The actual State - Rated Capacity to be used for Building Aid Calculations
will be determined by the assigned Project Manager in the Office of Facilities Planning.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1" name="TextBox 65"/>
        <xdr:cNvSpPr txBox="1">
          <a:spLocks noChangeArrowheads="1"/>
        </xdr:cNvSpPr>
      </xdr:nvSpPr>
      <xdr:spPr>
        <a:xfrm>
          <a:off x="438150" y="8982075"/>
          <a:ext cx="6162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0</xdr:row>
      <xdr:rowOff>38100</xdr:rowOff>
    </xdr:from>
    <xdr:to>
      <xdr:col>8</xdr:col>
      <xdr:colOff>838200</xdr:colOff>
      <xdr:row>2</xdr:row>
      <xdr:rowOff>114300</xdr:rowOff>
    </xdr:to>
    <xdr:sp macro="[0]!GoToTableofContents">
      <xdr:nvSpPr>
        <xdr:cNvPr id="2" name="TextBox 102"/>
        <xdr:cNvSpPr txBox="1">
          <a:spLocks noChangeArrowheads="1"/>
        </xdr:cNvSpPr>
      </xdr:nvSpPr>
      <xdr:spPr>
        <a:xfrm>
          <a:off x="3505200" y="38100"/>
          <a:ext cx="3086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Back to Table of Contents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1" name="TextBox 21"/>
        <xdr:cNvSpPr txBox="1">
          <a:spLocks noChangeArrowheads="1"/>
        </xdr:cNvSpPr>
      </xdr:nvSpPr>
      <xdr:spPr>
        <a:xfrm>
          <a:off x="438150" y="8734425"/>
          <a:ext cx="6162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0</xdr:row>
      <xdr:rowOff>38100</xdr:rowOff>
    </xdr:from>
    <xdr:to>
      <xdr:col>8</xdr:col>
      <xdr:colOff>838200</xdr:colOff>
      <xdr:row>2</xdr:row>
      <xdr:rowOff>114300</xdr:rowOff>
    </xdr:to>
    <xdr:sp macro="[0]!GoToTableofContents">
      <xdr:nvSpPr>
        <xdr:cNvPr id="2" name="TextBox 94"/>
        <xdr:cNvSpPr txBox="1">
          <a:spLocks noChangeArrowheads="1"/>
        </xdr:cNvSpPr>
      </xdr:nvSpPr>
      <xdr:spPr>
        <a:xfrm>
          <a:off x="3505200" y="38100"/>
          <a:ext cx="3086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Back to Table of Contents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1" name="TextBox 35"/>
        <xdr:cNvSpPr txBox="1">
          <a:spLocks noChangeArrowheads="1"/>
        </xdr:cNvSpPr>
      </xdr:nvSpPr>
      <xdr:spPr>
        <a:xfrm>
          <a:off x="438150" y="8734425"/>
          <a:ext cx="6143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" name="TextBox 98"/>
        <xdr:cNvSpPr txBox="1">
          <a:spLocks noChangeArrowheads="1"/>
        </xdr:cNvSpPr>
      </xdr:nvSpPr>
      <xdr:spPr>
        <a:xfrm>
          <a:off x="438150" y="8734425"/>
          <a:ext cx="6143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0</xdr:row>
      <xdr:rowOff>38100</xdr:rowOff>
    </xdr:from>
    <xdr:to>
      <xdr:col>8</xdr:col>
      <xdr:colOff>809625</xdr:colOff>
      <xdr:row>2</xdr:row>
      <xdr:rowOff>114300</xdr:rowOff>
    </xdr:to>
    <xdr:sp macro="[0]!GoToTableofContents">
      <xdr:nvSpPr>
        <xdr:cNvPr id="3" name="TextBox 137"/>
        <xdr:cNvSpPr txBox="1">
          <a:spLocks noChangeArrowheads="1"/>
        </xdr:cNvSpPr>
      </xdr:nvSpPr>
      <xdr:spPr>
        <a:xfrm>
          <a:off x="3457575" y="38100"/>
          <a:ext cx="3086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Back to Table of Contents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0</xdr:row>
      <xdr:rowOff>38100</xdr:rowOff>
    </xdr:from>
    <xdr:to>
      <xdr:col>8</xdr:col>
      <xdr:colOff>847725</xdr:colOff>
      <xdr:row>0</xdr:row>
      <xdr:rowOff>266700</xdr:rowOff>
    </xdr:to>
    <xdr:sp macro="[0]!GoToTableofContents">
      <xdr:nvSpPr>
        <xdr:cNvPr id="1" name="TextBox 3"/>
        <xdr:cNvSpPr txBox="1">
          <a:spLocks noChangeArrowheads="1"/>
        </xdr:cNvSpPr>
      </xdr:nvSpPr>
      <xdr:spPr>
        <a:xfrm>
          <a:off x="3609975" y="38100"/>
          <a:ext cx="3086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Back to Table of Contents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1285875</xdr:colOff>
      <xdr:row>0</xdr:row>
      <xdr:rowOff>38100</xdr:rowOff>
    </xdr:from>
    <xdr:to>
      <xdr:col>8</xdr:col>
      <xdr:colOff>971550</xdr:colOff>
      <xdr:row>0</xdr:row>
      <xdr:rowOff>266700</xdr:rowOff>
    </xdr:to>
    <xdr:sp macro="[0]!GoToTableofContents">
      <xdr:nvSpPr>
        <xdr:cNvPr id="1" name="TextBox 17"/>
        <xdr:cNvSpPr txBox="1">
          <a:spLocks noChangeArrowheads="1"/>
        </xdr:cNvSpPr>
      </xdr:nvSpPr>
      <xdr:spPr>
        <a:xfrm>
          <a:off x="4467225" y="38100"/>
          <a:ext cx="2343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Back to Table of Contents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0</xdr:row>
      <xdr:rowOff>38100</xdr:rowOff>
    </xdr:from>
    <xdr:to>
      <xdr:col>8</xdr:col>
      <xdr:colOff>923925</xdr:colOff>
      <xdr:row>0</xdr:row>
      <xdr:rowOff>266700</xdr:rowOff>
    </xdr:to>
    <xdr:sp macro="[0]!GoToTableofContents">
      <xdr:nvSpPr>
        <xdr:cNvPr id="1" name="TextBox 21"/>
        <xdr:cNvSpPr txBox="1">
          <a:spLocks noChangeArrowheads="1"/>
        </xdr:cNvSpPr>
      </xdr:nvSpPr>
      <xdr:spPr>
        <a:xfrm>
          <a:off x="3362325" y="38100"/>
          <a:ext cx="3086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Back to Table of Contents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9</xdr:col>
      <xdr:colOff>0</xdr:colOff>
      <xdr:row>39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8150" y="7829550"/>
          <a:ext cx="62769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9</xdr:col>
      <xdr:colOff>0</xdr:colOff>
      <xdr:row>39</xdr:row>
      <xdr:rowOff>0</xdr:rowOff>
    </xdr:to>
    <xdr:sp>
      <xdr:nvSpPr>
        <xdr:cNvPr id="2" name="TextBox 10"/>
        <xdr:cNvSpPr txBox="1">
          <a:spLocks noChangeArrowheads="1"/>
        </xdr:cNvSpPr>
      </xdr:nvSpPr>
      <xdr:spPr>
        <a:xfrm>
          <a:off x="438150" y="7829550"/>
          <a:ext cx="62769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0</xdr:row>
      <xdr:rowOff>38100</xdr:rowOff>
    </xdr:from>
    <xdr:to>
      <xdr:col>8</xdr:col>
      <xdr:colOff>962025</xdr:colOff>
      <xdr:row>0</xdr:row>
      <xdr:rowOff>266700</xdr:rowOff>
    </xdr:to>
    <xdr:sp macro="[0]!GoToTableofContents">
      <xdr:nvSpPr>
        <xdr:cNvPr id="3" name="TextBox 18"/>
        <xdr:cNvSpPr txBox="1">
          <a:spLocks noChangeArrowheads="1"/>
        </xdr:cNvSpPr>
      </xdr:nvSpPr>
      <xdr:spPr>
        <a:xfrm>
          <a:off x="3609975" y="38100"/>
          <a:ext cx="3086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Back to Table of Contents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y%20Documents\Building%20Condition%20Survey\DistrictAddressPasswor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WINDOWS\Desktop\coderevi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MissingPasswords"/>
      <sheetName val="district"/>
    </sheetNames>
    <sheetDataSet>
      <sheetData sheetId="0">
        <row r="2">
          <cell r="F2" t="str">
            <v>010100</v>
          </cell>
          <cell r="G2" t="str">
            <v>70554 </v>
          </cell>
        </row>
        <row r="3">
          <cell r="F3" t="str">
            <v>010201</v>
          </cell>
          <cell r="G3" t="str">
            <v>53342 </v>
          </cell>
        </row>
        <row r="4">
          <cell r="F4" t="str">
            <v>010306</v>
          </cell>
          <cell r="G4" t="str">
            <v>57951 </v>
          </cell>
        </row>
        <row r="5">
          <cell r="F5" t="str">
            <v>010402</v>
          </cell>
          <cell r="G5" t="str">
            <v>28956 </v>
          </cell>
        </row>
        <row r="6">
          <cell r="F6" t="str">
            <v>010500</v>
          </cell>
          <cell r="G6" t="str">
            <v>30194 </v>
          </cell>
        </row>
        <row r="7">
          <cell r="F7" t="str">
            <v>010601</v>
          </cell>
          <cell r="G7" t="str">
            <v>77474 </v>
          </cell>
        </row>
        <row r="8">
          <cell r="F8" t="str">
            <v>010605</v>
          </cell>
          <cell r="G8" t="str">
            <v>1401 </v>
          </cell>
        </row>
        <row r="9">
          <cell r="F9" t="str">
            <v>010615</v>
          </cell>
          <cell r="G9" t="str">
            <v>76072 </v>
          </cell>
        </row>
        <row r="10">
          <cell r="F10" t="str">
            <v>010622</v>
          </cell>
          <cell r="G10" t="str">
            <v>81449 </v>
          </cell>
        </row>
        <row r="11">
          <cell r="F11" t="str">
            <v>010701</v>
          </cell>
          <cell r="G11" t="str">
            <v>70903 </v>
          </cell>
        </row>
        <row r="12">
          <cell r="F12" t="str">
            <v>010802</v>
          </cell>
          <cell r="G12" t="str">
            <v>4535 </v>
          </cell>
        </row>
        <row r="13">
          <cell r="F13" t="str">
            <v>011003</v>
          </cell>
          <cell r="G13" t="str">
            <v>41403 </v>
          </cell>
        </row>
        <row r="14">
          <cell r="F14" t="str">
            <v>011200</v>
          </cell>
          <cell r="G14" t="str">
            <v>86261 </v>
          </cell>
        </row>
        <row r="15">
          <cell r="F15" t="str">
            <v>019000</v>
          </cell>
          <cell r="G15" t="str">
            <v>37774 </v>
          </cell>
        </row>
        <row r="16">
          <cell r="F16" t="str">
            <v>020101</v>
          </cell>
          <cell r="G16" t="str">
            <v>79048 </v>
          </cell>
        </row>
        <row r="17">
          <cell r="F17" t="str">
            <v>020601</v>
          </cell>
          <cell r="G17" t="str">
            <v>37353 </v>
          </cell>
        </row>
        <row r="18">
          <cell r="F18" t="str">
            <v>020702</v>
          </cell>
          <cell r="G18" t="str">
            <v>89808 </v>
          </cell>
        </row>
        <row r="19">
          <cell r="F19" t="str">
            <v>020801</v>
          </cell>
          <cell r="G19" t="str">
            <v>96195 </v>
          </cell>
        </row>
        <row r="20">
          <cell r="F20" t="str">
            <v>021102</v>
          </cell>
          <cell r="G20" t="str">
            <v>87144 </v>
          </cell>
        </row>
        <row r="21">
          <cell r="F21" t="str">
            <v>021601</v>
          </cell>
          <cell r="G21" t="str">
            <v>5623 </v>
          </cell>
        </row>
        <row r="22">
          <cell r="F22" t="str">
            <v>022001</v>
          </cell>
          <cell r="G22" t="str">
            <v>94955 </v>
          </cell>
        </row>
        <row r="23">
          <cell r="F23" t="str">
            <v>022101</v>
          </cell>
          <cell r="G23" t="str">
            <v>36401 </v>
          </cell>
        </row>
        <row r="24">
          <cell r="F24" t="str">
            <v>022302</v>
          </cell>
          <cell r="G24" t="str">
            <v>61749 </v>
          </cell>
        </row>
        <row r="25">
          <cell r="F25" t="str">
            <v>022401</v>
          </cell>
          <cell r="G25" t="str">
            <v>52486 </v>
          </cell>
        </row>
        <row r="26">
          <cell r="F26" t="str">
            <v>022601</v>
          </cell>
          <cell r="G26" t="str">
            <v>76711 </v>
          </cell>
        </row>
        <row r="27">
          <cell r="F27" t="str">
            <v>022902</v>
          </cell>
          <cell r="G27" t="str">
            <v>7875 </v>
          </cell>
        </row>
        <row r="28">
          <cell r="F28" t="str">
            <v>030101</v>
          </cell>
          <cell r="G28" t="str">
            <v>5350 </v>
          </cell>
        </row>
        <row r="29">
          <cell r="F29" t="str">
            <v>030200</v>
          </cell>
          <cell r="G29" t="str">
            <v>59245 </v>
          </cell>
        </row>
        <row r="30">
          <cell r="F30" t="str">
            <v>030501</v>
          </cell>
          <cell r="G30" t="str">
            <v>46870 </v>
          </cell>
        </row>
        <row r="31">
          <cell r="F31" t="str">
            <v>030601</v>
          </cell>
          <cell r="G31" t="str">
            <v>29816 </v>
          </cell>
        </row>
        <row r="32">
          <cell r="F32" t="str">
            <v>030701</v>
          </cell>
          <cell r="G32" t="str">
            <v>62269 </v>
          </cell>
        </row>
        <row r="33">
          <cell r="F33" t="str">
            <v>031101</v>
          </cell>
          <cell r="G33" t="str">
            <v>64782 </v>
          </cell>
        </row>
        <row r="34">
          <cell r="F34" t="str">
            <v>031301</v>
          </cell>
          <cell r="G34" t="str">
            <v>26379 </v>
          </cell>
        </row>
        <row r="35">
          <cell r="F35" t="str">
            <v>031401</v>
          </cell>
          <cell r="G35" t="str">
            <v>27934 </v>
          </cell>
        </row>
        <row r="36">
          <cell r="F36" t="str">
            <v>031501</v>
          </cell>
          <cell r="G36" t="str">
            <v>82980 </v>
          </cell>
        </row>
        <row r="37">
          <cell r="F37" t="str">
            <v>031502</v>
          </cell>
          <cell r="G37" t="str">
            <v>82460 </v>
          </cell>
        </row>
        <row r="38">
          <cell r="F38" t="str">
            <v>031601</v>
          </cell>
          <cell r="G38" t="str">
            <v>58916 </v>
          </cell>
        </row>
        <row r="39">
          <cell r="F39" t="str">
            <v>031701</v>
          </cell>
          <cell r="G39" t="str">
            <v>98609 </v>
          </cell>
        </row>
        <row r="40">
          <cell r="F40" t="str">
            <v>039000</v>
          </cell>
          <cell r="G40" t="str">
            <v>13768 </v>
          </cell>
        </row>
        <row r="41">
          <cell r="F41" t="str">
            <v>040204</v>
          </cell>
          <cell r="G41" t="str">
            <v>91096 </v>
          </cell>
        </row>
        <row r="42">
          <cell r="F42" t="str">
            <v>040301</v>
          </cell>
          <cell r="G42" t="str">
            <v>22686 </v>
          </cell>
        </row>
        <row r="43">
          <cell r="F43" t="str">
            <v>040302</v>
          </cell>
          <cell r="G43" t="str">
            <v>28762 </v>
          </cell>
        </row>
        <row r="44">
          <cell r="F44" t="str">
            <v>040901</v>
          </cell>
          <cell r="G44" t="str">
            <v>69511 </v>
          </cell>
        </row>
        <row r="45">
          <cell r="F45" t="str">
            <v>041101</v>
          </cell>
          <cell r="G45" t="str">
            <v>98000 </v>
          </cell>
        </row>
        <row r="46">
          <cell r="F46" t="str">
            <v>041401</v>
          </cell>
          <cell r="G46" t="str">
            <v>24393 </v>
          </cell>
        </row>
        <row r="47">
          <cell r="F47" t="str">
            <v>041801</v>
          </cell>
          <cell r="G47" t="str">
            <v>53387 </v>
          </cell>
        </row>
        <row r="48">
          <cell r="F48" t="str">
            <v>042301</v>
          </cell>
          <cell r="G48" t="str">
            <v>10636 </v>
          </cell>
        </row>
        <row r="49">
          <cell r="F49" t="str">
            <v>042400</v>
          </cell>
          <cell r="G49" t="str">
            <v>99941 </v>
          </cell>
        </row>
        <row r="50">
          <cell r="F50" t="str">
            <v>042801</v>
          </cell>
          <cell r="G50" t="str">
            <v>67617 </v>
          </cell>
        </row>
        <row r="51">
          <cell r="F51" t="str">
            <v>042901</v>
          </cell>
          <cell r="G51" t="str">
            <v>1570 </v>
          </cell>
        </row>
        <row r="52">
          <cell r="F52" t="str">
            <v>043001</v>
          </cell>
          <cell r="G52" t="str">
            <v>57518 </v>
          </cell>
        </row>
        <row r="53">
          <cell r="F53" t="str">
            <v>043011</v>
          </cell>
          <cell r="G53" t="str">
            <v>10005 </v>
          </cell>
        </row>
        <row r="54">
          <cell r="F54" t="str">
            <v>043200</v>
          </cell>
          <cell r="G54" t="str">
            <v>10302 </v>
          </cell>
        </row>
        <row r="55">
          <cell r="F55" t="str">
            <v>043501</v>
          </cell>
          <cell r="G55" t="str">
            <v>79888 </v>
          </cell>
        </row>
        <row r="56">
          <cell r="F56" t="str">
            <v>049000</v>
          </cell>
          <cell r="G56" t="str">
            <v>65417 </v>
          </cell>
        </row>
        <row r="57">
          <cell r="F57" t="str">
            <v>050100</v>
          </cell>
          <cell r="G57" t="str">
            <v>28448 </v>
          </cell>
        </row>
        <row r="58">
          <cell r="F58" t="str">
            <v>050301</v>
          </cell>
          <cell r="G58" t="str">
            <v>4564 </v>
          </cell>
        </row>
        <row r="59">
          <cell r="F59" t="str">
            <v>050401</v>
          </cell>
          <cell r="G59" t="str">
            <v>29577 </v>
          </cell>
        </row>
        <row r="60">
          <cell r="F60" t="str">
            <v>050701</v>
          </cell>
          <cell r="G60" t="str">
            <v>38201 </v>
          </cell>
        </row>
        <row r="61">
          <cell r="F61" t="str">
            <v>051101</v>
          </cell>
          <cell r="G61" t="str">
            <v>30097 </v>
          </cell>
        </row>
        <row r="62">
          <cell r="F62" t="str">
            <v>051301</v>
          </cell>
          <cell r="G62" t="str">
            <v>94857 </v>
          </cell>
        </row>
        <row r="63">
          <cell r="F63" t="str">
            <v>051901</v>
          </cell>
          <cell r="G63" t="str">
            <v>97982 </v>
          </cell>
        </row>
        <row r="64">
          <cell r="F64" t="str">
            <v>059000</v>
          </cell>
          <cell r="G64" t="str">
            <v>15323 </v>
          </cell>
        </row>
        <row r="65">
          <cell r="F65" t="str">
            <v>060201</v>
          </cell>
          <cell r="G65" t="str">
            <v>40137 </v>
          </cell>
        </row>
        <row r="66">
          <cell r="F66" t="str">
            <v>060301</v>
          </cell>
          <cell r="G66" t="str">
            <v>27827 </v>
          </cell>
        </row>
        <row r="67">
          <cell r="F67" t="str">
            <v>060401</v>
          </cell>
          <cell r="G67" t="str">
            <v>16044 </v>
          </cell>
        </row>
        <row r="68">
          <cell r="F68" t="str">
            <v>060503</v>
          </cell>
          <cell r="G68" t="str">
            <v>83637 </v>
          </cell>
        </row>
        <row r="69">
          <cell r="F69" t="str">
            <v>060601</v>
          </cell>
          <cell r="G69" t="str">
            <v>16282 </v>
          </cell>
        </row>
        <row r="70">
          <cell r="F70" t="str">
            <v>060701</v>
          </cell>
          <cell r="G70" t="str">
            <v>64658 </v>
          </cell>
        </row>
        <row r="71">
          <cell r="F71" t="str">
            <v>060800</v>
          </cell>
          <cell r="G71" t="str">
            <v>41007 </v>
          </cell>
        </row>
        <row r="72">
          <cell r="F72" t="str">
            <v>061001</v>
          </cell>
          <cell r="G72" t="str">
            <v>41276 </v>
          </cell>
        </row>
        <row r="73">
          <cell r="F73" t="str">
            <v>061101</v>
          </cell>
          <cell r="G73" t="str">
            <v>71273 </v>
          </cell>
        </row>
        <row r="74">
          <cell r="F74" t="str">
            <v>061501</v>
          </cell>
          <cell r="G74" t="str">
            <v>32620 </v>
          </cell>
        </row>
        <row r="75">
          <cell r="F75" t="str">
            <v>061503</v>
          </cell>
          <cell r="G75" t="str">
            <v>63317 </v>
          </cell>
        </row>
        <row r="76">
          <cell r="F76" t="str">
            <v>061601</v>
          </cell>
          <cell r="G76" t="str">
            <v>20756 </v>
          </cell>
        </row>
        <row r="77">
          <cell r="F77" t="str">
            <v>061700</v>
          </cell>
          <cell r="G77" t="str">
            <v>18601 </v>
          </cell>
        </row>
        <row r="78">
          <cell r="F78" t="str">
            <v>062201</v>
          </cell>
          <cell r="G78" t="str">
            <v>58335 </v>
          </cell>
        </row>
        <row r="79">
          <cell r="F79" t="str">
            <v>062301</v>
          </cell>
          <cell r="G79" t="str">
            <v>8071 </v>
          </cell>
        </row>
        <row r="80">
          <cell r="F80" t="str">
            <v>062401</v>
          </cell>
          <cell r="G80" t="str">
            <v>45797 </v>
          </cell>
        </row>
        <row r="81">
          <cell r="F81" t="str">
            <v>062601</v>
          </cell>
          <cell r="G81" t="str">
            <v>90572 </v>
          </cell>
        </row>
        <row r="82">
          <cell r="F82" t="str">
            <v>062901</v>
          </cell>
          <cell r="G82" t="str">
            <v>26136 </v>
          </cell>
        </row>
        <row r="83">
          <cell r="F83" t="str">
            <v>070600</v>
          </cell>
          <cell r="G83" t="str">
            <v>78521 </v>
          </cell>
        </row>
        <row r="84">
          <cell r="F84" t="str">
            <v>070901</v>
          </cell>
          <cell r="G84" t="str">
            <v>37890 </v>
          </cell>
        </row>
        <row r="85">
          <cell r="F85" t="str">
            <v>070902</v>
          </cell>
          <cell r="G85" t="str">
            <v>28966 </v>
          </cell>
        </row>
        <row r="86">
          <cell r="F86" t="str">
            <v>080101</v>
          </cell>
          <cell r="G86" t="str">
            <v>91937 </v>
          </cell>
        </row>
        <row r="87">
          <cell r="F87" t="str">
            <v>080201</v>
          </cell>
          <cell r="G87" t="str">
            <v>63174 </v>
          </cell>
        </row>
        <row r="88">
          <cell r="F88" t="str">
            <v>080601</v>
          </cell>
          <cell r="G88" t="str">
            <v>62764 </v>
          </cell>
        </row>
        <row r="89">
          <cell r="F89" t="str">
            <v>080701</v>
          </cell>
          <cell r="G89" t="str">
            <v>42845 </v>
          </cell>
        </row>
        <row r="90">
          <cell r="F90" t="str">
            <v>081003</v>
          </cell>
          <cell r="G90" t="str">
            <v>52661 </v>
          </cell>
        </row>
        <row r="91">
          <cell r="F91" t="str">
            <v>081200</v>
          </cell>
          <cell r="G91" t="str">
            <v>9797 </v>
          </cell>
        </row>
        <row r="92">
          <cell r="F92" t="str">
            <v>081401</v>
          </cell>
          <cell r="G92" t="str">
            <v>56104 </v>
          </cell>
        </row>
        <row r="93">
          <cell r="F93" t="str">
            <v>081501</v>
          </cell>
          <cell r="G93" t="str">
            <v>69448 </v>
          </cell>
        </row>
        <row r="94">
          <cell r="F94" t="str">
            <v>082001</v>
          </cell>
          <cell r="G94" t="str">
            <v>91371 </v>
          </cell>
        </row>
        <row r="95">
          <cell r="F95" t="str">
            <v>090201</v>
          </cell>
          <cell r="G95" t="str">
            <v>83481 </v>
          </cell>
        </row>
        <row r="96">
          <cell r="F96" t="str">
            <v>090301</v>
          </cell>
          <cell r="G96" t="str">
            <v>2262 </v>
          </cell>
        </row>
        <row r="97">
          <cell r="F97" t="str">
            <v>090501</v>
          </cell>
          <cell r="G97" t="str">
            <v>54336 </v>
          </cell>
        </row>
        <row r="98">
          <cell r="F98" t="str">
            <v>090601</v>
          </cell>
          <cell r="G98" t="str">
            <v>91616 </v>
          </cell>
        </row>
        <row r="99">
          <cell r="F99" t="str">
            <v>090901</v>
          </cell>
          <cell r="G99" t="str">
            <v>43026 </v>
          </cell>
        </row>
        <row r="100">
          <cell r="F100" t="str">
            <v>091101</v>
          </cell>
          <cell r="G100" t="str">
            <v>67794 </v>
          </cell>
        </row>
        <row r="101">
          <cell r="F101" t="str">
            <v>091200</v>
          </cell>
          <cell r="G101" t="str">
            <v>50245 </v>
          </cell>
        </row>
        <row r="102">
          <cell r="F102" t="str">
            <v>091402</v>
          </cell>
          <cell r="G102" t="str">
            <v>64769 </v>
          </cell>
        </row>
        <row r="103">
          <cell r="F103" t="str">
            <v>099000</v>
          </cell>
          <cell r="G103" t="str">
            <v>19800 </v>
          </cell>
        </row>
        <row r="104">
          <cell r="F104" t="str">
            <v>100308</v>
          </cell>
          <cell r="G104" t="str">
            <v>51373 </v>
          </cell>
        </row>
        <row r="105">
          <cell r="F105" t="str">
            <v>100501</v>
          </cell>
          <cell r="G105" t="str">
            <v>46298 </v>
          </cell>
        </row>
        <row r="106">
          <cell r="F106" t="str">
            <v>100902</v>
          </cell>
          <cell r="G106" t="str">
            <v>35347 </v>
          </cell>
        </row>
        <row r="107">
          <cell r="F107" t="str">
            <v>101001</v>
          </cell>
          <cell r="G107" t="str">
            <v>40483 </v>
          </cell>
        </row>
        <row r="108">
          <cell r="F108" t="str">
            <v>101300</v>
          </cell>
          <cell r="G108" t="str">
            <v>26973 </v>
          </cell>
        </row>
        <row r="109">
          <cell r="F109" t="str">
            <v>101401</v>
          </cell>
          <cell r="G109" t="str">
            <v>5559 </v>
          </cell>
        </row>
        <row r="110">
          <cell r="F110" t="str">
            <v>101601</v>
          </cell>
          <cell r="G110" t="str">
            <v>24384 </v>
          </cell>
        </row>
        <row r="111">
          <cell r="F111" t="str">
            <v>110101</v>
          </cell>
          <cell r="G111" t="str">
            <v>97907 </v>
          </cell>
        </row>
        <row r="112">
          <cell r="F112" t="str">
            <v>110200</v>
          </cell>
          <cell r="G112" t="str">
            <v>6091 </v>
          </cell>
        </row>
        <row r="113">
          <cell r="F113" t="str">
            <v>110304</v>
          </cell>
          <cell r="G113" t="str">
            <v>39029 </v>
          </cell>
        </row>
        <row r="114">
          <cell r="F114" t="str">
            <v>110701</v>
          </cell>
          <cell r="G114" t="str">
            <v>36499 </v>
          </cell>
        </row>
        <row r="115">
          <cell r="F115" t="str">
            <v>110901</v>
          </cell>
          <cell r="G115" t="str">
            <v>48989 </v>
          </cell>
        </row>
        <row r="116">
          <cell r="F116" t="str">
            <v>111111</v>
          </cell>
          <cell r="G116" t="str">
            <v>25086 </v>
          </cell>
        </row>
        <row r="117">
          <cell r="F117" t="str">
            <v>120102</v>
          </cell>
          <cell r="G117" t="str">
            <v>15566 </v>
          </cell>
        </row>
        <row r="118">
          <cell r="F118" t="str">
            <v>120301</v>
          </cell>
          <cell r="G118" t="str">
            <v>47445 </v>
          </cell>
        </row>
        <row r="119">
          <cell r="F119" t="str">
            <v>120401</v>
          </cell>
          <cell r="G119" t="str">
            <v>25726 </v>
          </cell>
        </row>
        <row r="120">
          <cell r="F120" t="str">
            <v>120501</v>
          </cell>
          <cell r="G120" t="str">
            <v>62875 </v>
          </cell>
        </row>
        <row r="121">
          <cell r="F121" t="str">
            <v>120701</v>
          </cell>
          <cell r="G121" t="str">
            <v>54207 </v>
          </cell>
        </row>
        <row r="122">
          <cell r="F122" t="str">
            <v>120906</v>
          </cell>
          <cell r="G122" t="str">
            <v>15630 </v>
          </cell>
        </row>
        <row r="123">
          <cell r="F123" t="str">
            <v>121401</v>
          </cell>
          <cell r="G123" t="str">
            <v>93854 </v>
          </cell>
        </row>
        <row r="124">
          <cell r="F124" t="str">
            <v>121502</v>
          </cell>
          <cell r="G124" t="str">
            <v>65449 </v>
          </cell>
        </row>
        <row r="125">
          <cell r="F125" t="str">
            <v>121601</v>
          </cell>
          <cell r="G125" t="str">
            <v>50608 </v>
          </cell>
        </row>
        <row r="126">
          <cell r="F126" t="str">
            <v>121701</v>
          </cell>
          <cell r="G126" t="str">
            <v>39047 </v>
          </cell>
        </row>
        <row r="127">
          <cell r="F127" t="str">
            <v>121702</v>
          </cell>
          <cell r="G127" t="str">
            <v>10737 </v>
          </cell>
        </row>
        <row r="128">
          <cell r="F128" t="str">
            <v>121901</v>
          </cell>
          <cell r="G128" t="str">
            <v>78399 </v>
          </cell>
        </row>
        <row r="129">
          <cell r="F129" t="str">
            <v>129000</v>
          </cell>
          <cell r="G129" t="str">
            <v>37539 </v>
          </cell>
        </row>
        <row r="130">
          <cell r="F130" t="str">
            <v>130200</v>
          </cell>
          <cell r="G130" t="str">
            <v>45964 </v>
          </cell>
        </row>
        <row r="131">
          <cell r="F131" t="str">
            <v>130502</v>
          </cell>
          <cell r="G131" t="str">
            <v>75368 </v>
          </cell>
        </row>
        <row r="132">
          <cell r="F132" t="str">
            <v>130801</v>
          </cell>
          <cell r="G132" t="str">
            <v>59609 </v>
          </cell>
        </row>
        <row r="133">
          <cell r="F133" t="str">
            <v>131101</v>
          </cell>
          <cell r="G133" t="str">
            <v>83273 </v>
          </cell>
        </row>
        <row r="134">
          <cell r="F134" t="str">
            <v>131201</v>
          </cell>
          <cell r="G134" t="str">
            <v>1875 </v>
          </cell>
        </row>
        <row r="135">
          <cell r="F135" t="str">
            <v>131301</v>
          </cell>
          <cell r="G135" t="str">
            <v>21036 </v>
          </cell>
        </row>
        <row r="136">
          <cell r="F136" t="str">
            <v>131500</v>
          </cell>
          <cell r="G136" t="str">
            <v>7395 </v>
          </cell>
        </row>
        <row r="137">
          <cell r="F137" t="str">
            <v>131601</v>
          </cell>
          <cell r="G137" t="str">
            <v>10545 </v>
          </cell>
        </row>
        <row r="138">
          <cell r="F138" t="str">
            <v>131602</v>
          </cell>
          <cell r="G138" t="str">
            <v>33169 </v>
          </cell>
        </row>
        <row r="139">
          <cell r="F139" t="str">
            <v>131701</v>
          </cell>
          <cell r="G139" t="str">
            <v>12824 </v>
          </cell>
        </row>
        <row r="140">
          <cell r="F140" t="str">
            <v>131801</v>
          </cell>
          <cell r="G140" t="str">
            <v>24 </v>
          </cell>
        </row>
        <row r="141">
          <cell r="F141" t="str">
            <v>131802</v>
          </cell>
          <cell r="G141" t="str">
            <v>53679 </v>
          </cell>
        </row>
        <row r="142">
          <cell r="F142" t="str">
            <v>132101</v>
          </cell>
          <cell r="G142" t="str">
            <v>65705 </v>
          </cell>
        </row>
        <row r="143">
          <cell r="F143" t="str">
            <v>132201</v>
          </cell>
          <cell r="G143" t="str">
            <v>54401 </v>
          </cell>
        </row>
        <row r="144">
          <cell r="F144" t="str">
            <v>139000</v>
          </cell>
          <cell r="G144" t="str">
            <v>9558 </v>
          </cell>
        </row>
        <row r="145">
          <cell r="F145" t="str">
            <v>140101</v>
          </cell>
          <cell r="G145" t="str">
            <v>82741 </v>
          </cell>
        </row>
        <row r="146">
          <cell r="F146" t="str">
            <v>140201</v>
          </cell>
          <cell r="G146" t="str">
            <v>8189 </v>
          </cell>
        </row>
        <row r="147">
          <cell r="F147" t="str">
            <v>140203</v>
          </cell>
          <cell r="G147" t="str">
            <v>19192 </v>
          </cell>
        </row>
        <row r="148">
          <cell r="F148" t="str">
            <v>140207</v>
          </cell>
          <cell r="G148" t="str">
            <v>67891 </v>
          </cell>
        </row>
        <row r="149">
          <cell r="F149" t="str">
            <v>140301</v>
          </cell>
          <cell r="G149" t="str">
            <v>45420 </v>
          </cell>
        </row>
        <row r="150">
          <cell r="F150" t="str">
            <v>140600</v>
          </cell>
          <cell r="G150" t="str">
            <v>35702 </v>
          </cell>
        </row>
        <row r="151">
          <cell r="F151" t="str">
            <v>140701</v>
          </cell>
          <cell r="G151" t="str">
            <v>14998 </v>
          </cell>
        </row>
        <row r="152">
          <cell r="F152" t="str">
            <v>140702</v>
          </cell>
          <cell r="G152" t="str">
            <v>70439 </v>
          </cell>
        </row>
        <row r="153">
          <cell r="F153" t="str">
            <v>140703</v>
          </cell>
          <cell r="G153" t="str">
            <v>92878 </v>
          </cell>
        </row>
        <row r="154">
          <cell r="F154" t="str">
            <v>140707</v>
          </cell>
          <cell r="G154" t="str">
            <v>53021 </v>
          </cell>
        </row>
        <row r="155">
          <cell r="F155" t="str">
            <v>140709</v>
          </cell>
          <cell r="G155" t="str">
            <v>8964 </v>
          </cell>
        </row>
        <row r="156">
          <cell r="F156" t="str">
            <v>140801</v>
          </cell>
          <cell r="G156" t="str">
            <v>75772 </v>
          </cell>
        </row>
        <row r="157">
          <cell r="F157" t="str">
            <v>141101</v>
          </cell>
          <cell r="G157" t="str">
            <v>40184 </v>
          </cell>
        </row>
        <row r="158">
          <cell r="F158" t="str">
            <v>141201</v>
          </cell>
          <cell r="G158" t="str">
            <v>46187 </v>
          </cell>
        </row>
        <row r="159">
          <cell r="F159" t="str">
            <v>141301</v>
          </cell>
          <cell r="G159" t="str">
            <v>49216 </v>
          </cell>
        </row>
        <row r="160">
          <cell r="F160" t="str">
            <v>141401</v>
          </cell>
          <cell r="G160" t="str">
            <v>20762 </v>
          </cell>
        </row>
        <row r="161">
          <cell r="F161" t="str">
            <v>141501</v>
          </cell>
          <cell r="G161" t="str">
            <v>32973 </v>
          </cell>
        </row>
        <row r="162">
          <cell r="F162" t="str">
            <v>141601</v>
          </cell>
          <cell r="G162" t="str">
            <v>9542 </v>
          </cell>
        </row>
        <row r="163">
          <cell r="F163" t="str">
            <v>141603</v>
          </cell>
          <cell r="G163" t="str">
            <v>58979 </v>
          </cell>
        </row>
        <row r="164">
          <cell r="F164" t="str">
            <v>141604</v>
          </cell>
          <cell r="G164" t="str">
            <v>16987 </v>
          </cell>
        </row>
        <row r="165">
          <cell r="F165" t="str">
            <v>141701</v>
          </cell>
          <cell r="G165" t="str">
            <v>92761 </v>
          </cell>
        </row>
        <row r="166">
          <cell r="F166" t="str">
            <v>141800</v>
          </cell>
          <cell r="G166" t="str">
            <v>9792 </v>
          </cell>
        </row>
        <row r="167">
          <cell r="F167" t="str">
            <v>141901</v>
          </cell>
          <cell r="G167" t="str">
            <v>44386 </v>
          </cell>
        </row>
        <row r="168">
          <cell r="F168" t="str">
            <v>142101</v>
          </cell>
          <cell r="G168" t="str">
            <v>27294 </v>
          </cell>
        </row>
        <row r="169">
          <cell r="F169" t="str">
            <v>142201</v>
          </cell>
          <cell r="G169" t="str">
            <v>87254 </v>
          </cell>
        </row>
        <row r="170">
          <cell r="F170" t="str">
            <v>142301</v>
          </cell>
          <cell r="G170" t="str">
            <v>75068 </v>
          </cell>
        </row>
        <row r="171">
          <cell r="F171" t="str">
            <v>142500</v>
          </cell>
          <cell r="G171" t="str">
            <v>27294 </v>
          </cell>
        </row>
        <row r="172">
          <cell r="F172" t="str">
            <v>142601</v>
          </cell>
          <cell r="G172" t="str">
            <v>67364 </v>
          </cell>
        </row>
        <row r="173">
          <cell r="F173" t="str">
            <v>142801</v>
          </cell>
          <cell r="G173" t="str">
            <v>25662 </v>
          </cell>
        </row>
        <row r="174">
          <cell r="F174" t="str">
            <v>149100</v>
          </cell>
          <cell r="G174" t="str">
            <v>25798 </v>
          </cell>
        </row>
        <row r="175">
          <cell r="F175" t="str">
            <v>149200</v>
          </cell>
          <cell r="G175" t="str">
            <v>5756 </v>
          </cell>
        </row>
        <row r="176">
          <cell r="F176" t="str">
            <v>150203</v>
          </cell>
          <cell r="G176" t="str">
            <v>8989 </v>
          </cell>
        </row>
        <row r="177">
          <cell r="F177" t="str">
            <v>150301</v>
          </cell>
          <cell r="G177" t="str">
            <v>3095 </v>
          </cell>
        </row>
        <row r="178">
          <cell r="F178" t="str">
            <v>150601</v>
          </cell>
          <cell r="G178" t="str">
            <v>32271 </v>
          </cell>
        </row>
        <row r="179">
          <cell r="F179" t="str">
            <v>150801</v>
          </cell>
          <cell r="G179" t="str">
            <v>79012 </v>
          </cell>
        </row>
        <row r="180">
          <cell r="F180" t="str">
            <v>150901</v>
          </cell>
          <cell r="G180" t="str">
            <v>29725 </v>
          </cell>
        </row>
        <row r="181">
          <cell r="F181" t="str">
            <v>151001</v>
          </cell>
          <cell r="G181" t="str">
            <v>23528 </v>
          </cell>
        </row>
        <row r="182">
          <cell r="F182" t="str">
            <v>151102</v>
          </cell>
          <cell r="G182" t="str">
            <v>48047 </v>
          </cell>
        </row>
        <row r="183">
          <cell r="F183" t="str">
            <v>151401</v>
          </cell>
          <cell r="G183" t="str">
            <v>25460 </v>
          </cell>
        </row>
        <row r="184">
          <cell r="F184" t="str">
            <v>151501</v>
          </cell>
          <cell r="G184" t="str">
            <v>34060 </v>
          </cell>
        </row>
        <row r="185">
          <cell r="F185" t="str">
            <v>151601</v>
          </cell>
          <cell r="G185" t="str">
            <v>4493 </v>
          </cell>
        </row>
        <row r="186">
          <cell r="F186" t="str">
            <v>151701</v>
          </cell>
          <cell r="G186" t="str">
            <v>48242 </v>
          </cell>
        </row>
        <row r="187">
          <cell r="F187" t="str">
            <v>160101</v>
          </cell>
          <cell r="G187" t="str">
            <v>20601 </v>
          </cell>
        </row>
        <row r="188">
          <cell r="F188" t="str">
            <v>160801</v>
          </cell>
          <cell r="G188" t="str">
            <v>86453 </v>
          </cell>
        </row>
        <row r="189">
          <cell r="F189" t="str">
            <v>161201</v>
          </cell>
          <cell r="G189" t="str">
            <v>58862 </v>
          </cell>
        </row>
        <row r="190">
          <cell r="F190" t="str">
            <v>161401</v>
          </cell>
          <cell r="G190" t="str">
            <v>75490 </v>
          </cell>
        </row>
        <row r="191">
          <cell r="F191" t="str">
            <v>161501</v>
          </cell>
          <cell r="G191" t="str">
            <v>92788 </v>
          </cell>
        </row>
        <row r="192">
          <cell r="F192" t="str">
            <v>161601</v>
          </cell>
          <cell r="G192" t="str">
            <v>33101 </v>
          </cell>
        </row>
        <row r="193">
          <cell r="F193" t="str">
            <v>161801</v>
          </cell>
          <cell r="G193" t="str">
            <v>54294 </v>
          </cell>
        </row>
        <row r="194">
          <cell r="F194" t="str">
            <v>169000</v>
          </cell>
          <cell r="G194" t="str">
            <v>61538 </v>
          </cell>
        </row>
        <row r="195">
          <cell r="F195" t="str">
            <v>170301</v>
          </cell>
          <cell r="G195" t="str">
            <v>8069 </v>
          </cell>
        </row>
        <row r="196">
          <cell r="F196" t="str">
            <v>170500</v>
          </cell>
          <cell r="G196" t="str">
            <v>63437 </v>
          </cell>
        </row>
        <row r="197">
          <cell r="F197" t="str">
            <v>170600</v>
          </cell>
          <cell r="G197" t="str">
            <v>41003 </v>
          </cell>
        </row>
        <row r="198">
          <cell r="F198" t="str">
            <v>170801</v>
          </cell>
          <cell r="G198" t="str">
            <v>96042 </v>
          </cell>
        </row>
        <row r="199">
          <cell r="F199" t="str">
            <v>170901</v>
          </cell>
          <cell r="G199" t="str">
            <v>11462 </v>
          </cell>
        </row>
        <row r="200">
          <cell r="F200" t="str">
            <v>171001</v>
          </cell>
          <cell r="G200" t="str">
            <v>92344 </v>
          </cell>
        </row>
        <row r="201">
          <cell r="F201" t="str">
            <v>171102</v>
          </cell>
          <cell r="G201" t="str">
            <v>62020 </v>
          </cell>
        </row>
        <row r="202">
          <cell r="F202" t="str">
            <v>180202</v>
          </cell>
          <cell r="G202" t="str">
            <v>34772 </v>
          </cell>
        </row>
        <row r="203">
          <cell r="F203" t="str">
            <v>180300</v>
          </cell>
          <cell r="G203" t="str">
            <v>14924 </v>
          </cell>
        </row>
        <row r="204">
          <cell r="F204" t="str">
            <v>180701</v>
          </cell>
          <cell r="G204" t="str">
            <v>47997 </v>
          </cell>
        </row>
        <row r="205">
          <cell r="F205" t="str">
            <v>180901</v>
          </cell>
          <cell r="G205" t="str">
            <v>21940 </v>
          </cell>
        </row>
        <row r="206">
          <cell r="F206" t="str">
            <v>181001</v>
          </cell>
          <cell r="G206" t="str">
            <v>99373 </v>
          </cell>
        </row>
        <row r="207">
          <cell r="F207" t="str">
            <v>181101</v>
          </cell>
          <cell r="G207" t="str">
            <v>13042 </v>
          </cell>
        </row>
        <row r="208">
          <cell r="F208" t="str">
            <v>181201</v>
          </cell>
          <cell r="G208" t="str">
            <v>2888 </v>
          </cell>
        </row>
        <row r="209">
          <cell r="F209" t="str">
            <v>181302</v>
          </cell>
          <cell r="G209" t="str">
            <v>34539 </v>
          </cell>
        </row>
        <row r="210">
          <cell r="F210" t="str">
            <v>189000</v>
          </cell>
          <cell r="G210" t="str">
            <v>70240 </v>
          </cell>
        </row>
        <row r="211">
          <cell r="F211" t="str">
            <v>190301</v>
          </cell>
          <cell r="G211" t="str">
            <v>54766 </v>
          </cell>
        </row>
        <row r="212">
          <cell r="F212" t="str">
            <v>190401</v>
          </cell>
          <cell r="G212" t="str">
            <v>92295 </v>
          </cell>
        </row>
        <row r="213">
          <cell r="F213" t="str">
            <v>190501</v>
          </cell>
          <cell r="G213" t="str">
            <v>53824 </v>
          </cell>
        </row>
        <row r="214">
          <cell r="F214" t="str">
            <v>190701</v>
          </cell>
          <cell r="G214" t="str">
            <v>40642 </v>
          </cell>
        </row>
        <row r="215">
          <cell r="F215" t="str">
            <v>190901</v>
          </cell>
          <cell r="G215" t="str">
            <v>84724 </v>
          </cell>
        </row>
        <row r="216">
          <cell r="F216" t="str">
            <v>191401</v>
          </cell>
          <cell r="G216" t="str">
            <v>82622 </v>
          </cell>
        </row>
        <row r="217">
          <cell r="F217" t="str">
            <v>199000</v>
          </cell>
          <cell r="G217" t="str">
            <v>43957 </v>
          </cell>
        </row>
        <row r="218">
          <cell r="F218" t="str">
            <v>200101</v>
          </cell>
          <cell r="G218" t="str">
            <v>67242 </v>
          </cell>
        </row>
        <row r="219">
          <cell r="F219" t="str">
            <v>200401</v>
          </cell>
          <cell r="G219" t="str">
            <v>72189 </v>
          </cell>
        </row>
        <row r="220">
          <cell r="F220" t="str">
            <v>200501</v>
          </cell>
          <cell r="G220" t="str">
            <v>99677 </v>
          </cell>
        </row>
        <row r="221">
          <cell r="F221" t="str">
            <v>200601</v>
          </cell>
          <cell r="G221" t="str">
            <v>33980 </v>
          </cell>
        </row>
        <row r="222">
          <cell r="F222" t="str">
            <v>200701</v>
          </cell>
          <cell r="G222" t="str">
            <v>49521 </v>
          </cell>
        </row>
        <row r="223">
          <cell r="F223" t="str">
            <v>200702</v>
          </cell>
          <cell r="G223" t="str">
            <v>41296 </v>
          </cell>
        </row>
        <row r="224">
          <cell r="F224" t="str">
            <v>200901</v>
          </cell>
          <cell r="G224" t="str">
            <v>69528 </v>
          </cell>
        </row>
        <row r="225">
          <cell r="F225" t="str">
            <v>209000</v>
          </cell>
          <cell r="G225" t="str">
            <v>42087 </v>
          </cell>
        </row>
        <row r="226">
          <cell r="F226" t="str">
            <v>210302</v>
          </cell>
          <cell r="G226" t="str">
            <v>17908 </v>
          </cell>
        </row>
        <row r="227">
          <cell r="F227" t="str">
            <v>210402</v>
          </cell>
          <cell r="G227" t="str">
            <v>42291 </v>
          </cell>
        </row>
        <row r="228">
          <cell r="F228" t="str">
            <v>210501</v>
          </cell>
          <cell r="G228" t="str">
            <v>54317 </v>
          </cell>
        </row>
        <row r="229">
          <cell r="F229" t="str">
            <v>210502</v>
          </cell>
          <cell r="G229" t="str">
            <v>81466 </v>
          </cell>
        </row>
        <row r="230">
          <cell r="F230" t="str">
            <v>210601</v>
          </cell>
          <cell r="G230" t="str">
            <v>54091 </v>
          </cell>
        </row>
        <row r="231">
          <cell r="F231" t="str">
            <v>210800</v>
          </cell>
          <cell r="G231" t="str">
            <v>42753 </v>
          </cell>
        </row>
        <row r="232">
          <cell r="F232" t="str">
            <v>211003</v>
          </cell>
          <cell r="G232" t="str">
            <v>50906 </v>
          </cell>
        </row>
        <row r="233">
          <cell r="F233" t="str">
            <v>211103</v>
          </cell>
          <cell r="G233" t="str">
            <v>22778 </v>
          </cell>
        </row>
        <row r="234">
          <cell r="F234" t="str">
            <v>211701</v>
          </cell>
          <cell r="G234" t="str">
            <v>61918 </v>
          </cell>
        </row>
        <row r="235">
          <cell r="F235" t="str">
            <v>211901</v>
          </cell>
          <cell r="G235" t="str">
            <v>48983 </v>
          </cell>
        </row>
        <row r="236">
          <cell r="F236" t="str">
            <v>212001</v>
          </cell>
          <cell r="G236" t="str">
            <v>68081 </v>
          </cell>
        </row>
        <row r="237">
          <cell r="F237" t="str">
            <v>219000</v>
          </cell>
          <cell r="G237" t="str">
            <v>33604 </v>
          </cell>
        </row>
        <row r="238">
          <cell r="F238" t="str">
            <v>220101</v>
          </cell>
          <cell r="G238" t="str">
            <v>88660 </v>
          </cell>
        </row>
        <row r="239">
          <cell r="F239" t="str">
            <v>220202</v>
          </cell>
          <cell r="G239" t="str">
            <v>37051 </v>
          </cell>
        </row>
        <row r="240">
          <cell r="F240" t="str">
            <v>220301</v>
          </cell>
          <cell r="G240" t="str">
            <v>30249 </v>
          </cell>
        </row>
        <row r="241">
          <cell r="F241" t="str">
            <v>220401</v>
          </cell>
          <cell r="G241" t="str">
            <v>29286 </v>
          </cell>
        </row>
        <row r="242">
          <cell r="F242" t="str">
            <v>220701</v>
          </cell>
          <cell r="G242" t="str">
            <v>15031 </v>
          </cell>
        </row>
        <row r="243">
          <cell r="F243" t="str">
            <v>220909</v>
          </cell>
          <cell r="G243" t="str">
            <v>52982 </v>
          </cell>
        </row>
        <row r="244">
          <cell r="F244" t="str">
            <v>221001</v>
          </cell>
          <cell r="G244" t="str">
            <v>22326 </v>
          </cell>
        </row>
        <row r="245">
          <cell r="F245" t="str">
            <v>221301</v>
          </cell>
          <cell r="G245" t="str">
            <v>58452 </v>
          </cell>
        </row>
        <row r="246">
          <cell r="F246" t="str">
            <v>221401</v>
          </cell>
          <cell r="G246" t="str">
            <v>36345 </v>
          </cell>
        </row>
        <row r="247">
          <cell r="F247" t="str">
            <v>222000</v>
          </cell>
          <cell r="G247" t="str">
            <v>87597 </v>
          </cell>
        </row>
        <row r="248">
          <cell r="F248" t="str">
            <v>222201</v>
          </cell>
          <cell r="G248" t="str">
            <v>47801 </v>
          </cell>
        </row>
        <row r="249">
          <cell r="F249" t="str">
            <v>229000</v>
          </cell>
          <cell r="G249" t="str">
            <v>70083 </v>
          </cell>
        </row>
        <row r="250">
          <cell r="F250" t="str">
            <v>230201</v>
          </cell>
          <cell r="G250" t="str">
            <v>19063 </v>
          </cell>
        </row>
        <row r="251">
          <cell r="F251" t="str">
            <v>230301</v>
          </cell>
          <cell r="G251" t="str">
            <v>68406 </v>
          </cell>
        </row>
        <row r="252">
          <cell r="F252" t="str">
            <v>230901</v>
          </cell>
          <cell r="G252" t="str">
            <v>74741 </v>
          </cell>
        </row>
        <row r="253">
          <cell r="F253" t="str">
            <v>231101</v>
          </cell>
          <cell r="G253" t="str">
            <v>61393 </v>
          </cell>
        </row>
        <row r="254">
          <cell r="F254" t="str">
            <v>231301</v>
          </cell>
          <cell r="G254" t="str">
            <v>78213 </v>
          </cell>
        </row>
        <row r="255">
          <cell r="F255" t="str">
            <v>240101</v>
          </cell>
          <cell r="G255" t="str">
            <v>16174 </v>
          </cell>
        </row>
        <row r="256">
          <cell r="F256" t="str">
            <v>240201</v>
          </cell>
          <cell r="G256" t="str">
            <v>80777 </v>
          </cell>
        </row>
        <row r="257">
          <cell r="F257" t="str">
            <v>240401</v>
          </cell>
          <cell r="G257" t="str">
            <v>20261 </v>
          </cell>
        </row>
        <row r="258">
          <cell r="F258" t="str">
            <v>240801</v>
          </cell>
          <cell r="G258" t="str">
            <v>42316 </v>
          </cell>
        </row>
        <row r="259">
          <cell r="F259" t="str">
            <v>240901</v>
          </cell>
          <cell r="G259" t="str">
            <v>95676 </v>
          </cell>
        </row>
        <row r="260">
          <cell r="F260" t="str">
            <v>241001</v>
          </cell>
          <cell r="G260" t="str">
            <v>6585 </v>
          </cell>
        </row>
        <row r="261">
          <cell r="F261" t="str">
            <v>241101</v>
          </cell>
          <cell r="G261" t="str">
            <v>58392 </v>
          </cell>
        </row>
        <row r="262">
          <cell r="F262" t="str">
            <v>241701</v>
          </cell>
          <cell r="G262" t="str">
            <v>6152 </v>
          </cell>
        </row>
        <row r="263">
          <cell r="F263" t="str">
            <v>249000</v>
          </cell>
          <cell r="G263" t="str">
            <v>21309 </v>
          </cell>
        </row>
        <row r="264">
          <cell r="F264" t="str">
            <v>250109</v>
          </cell>
          <cell r="G264" t="str">
            <v>79319 </v>
          </cell>
        </row>
        <row r="265">
          <cell r="F265" t="str">
            <v>250201</v>
          </cell>
          <cell r="G265" t="str">
            <v>37960 </v>
          </cell>
        </row>
        <row r="266">
          <cell r="F266" t="str">
            <v>250301</v>
          </cell>
          <cell r="G266" t="str">
            <v>46358 </v>
          </cell>
        </row>
        <row r="267">
          <cell r="F267" t="str">
            <v>250401</v>
          </cell>
          <cell r="G267" t="str">
            <v>11954 </v>
          </cell>
        </row>
        <row r="268">
          <cell r="F268" t="str">
            <v>250701</v>
          </cell>
          <cell r="G268" t="str">
            <v>11547 </v>
          </cell>
        </row>
        <row r="269">
          <cell r="F269" t="str">
            <v>250901</v>
          </cell>
          <cell r="G269" t="str">
            <v>17377 </v>
          </cell>
        </row>
        <row r="270">
          <cell r="F270" t="str">
            <v>251101</v>
          </cell>
          <cell r="G270" t="str">
            <v>4811 </v>
          </cell>
        </row>
        <row r="271">
          <cell r="F271" t="str">
            <v>251400</v>
          </cell>
          <cell r="G271" t="str">
            <v>15320 </v>
          </cell>
        </row>
        <row r="272">
          <cell r="F272" t="str">
            <v>251501</v>
          </cell>
          <cell r="G272" t="str">
            <v>71481 </v>
          </cell>
        </row>
        <row r="273">
          <cell r="F273" t="str">
            <v>251601</v>
          </cell>
          <cell r="G273" t="str">
            <v>53302 </v>
          </cell>
        </row>
        <row r="274">
          <cell r="F274" t="str">
            <v>259000</v>
          </cell>
          <cell r="G274" t="str">
            <v>4393 </v>
          </cell>
        </row>
        <row r="275">
          <cell r="F275" t="str">
            <v>260101</v>
          </cell>
          <cell r="G275" t="str">
            <v>56100 </v>
          </cell>
        </row>
        <row r="276">
          <cell r="F276" t="str">
            <v>260401</v>
          </cell>
          <cell r="G276" t="str">
            <v>21673 </v>
          </cell>
        </row>
        <row r="277">
          <cell r="F277" t="str">
            <v>260501</v>
          </cell>
          <cell r="G277" t="str">
            <v>46800 </v>
          </cell>
        </row>
        <row r="278">
          <cell r="F278" t="str">
            <v>260801</v>
          </cell>
          <cell r="G278" t="str">
            <v>74635 </v>
          </cell>
        </row>
        <row r="279">
          <cell r="F279" t="str">
            <v>260803</v>
          </cell>
          <cell r="G279" t="str">
            <v>75231 </v>
          </cell>
        </row>
        <row r="280">
          <cell r="F280" t="str">
            <v>260901</v>
          </cell>
          <cell r="G280" t="str">
            <v>39893 </v>
          </cell>
        </row>
        <row r="281">
          <cell r="F281" t="str">
            <v>261001</v>
          </cell>
          <cell r="G281" t="str">
            <v>90309 </v>
          </cell>
        </row>
        <row r="282">
          <cell r="F282" t="str">
            <v>261101</v>
          </cell>
          <cell r="G282" t="str">
            <v>74600 </v>
          </cell>
        </row>
        <row r="283">
          <cell r="F283" t="str">
            <v>261201</v>
          </cell>
          <cell r="G283" t="str">
            <v>8855 </v>
          </cell>
        </row>
        <row r="284">
          <cell r="F284" t="str">
            <v>261301</v>
          </cell>
          <cell r="G284" t="str">
            <v>63457 </v>
          </cell>
        </row>
        <row r="285">
          <cell r="F285" t="str">
            <v>261313</v>
          </cell>
          <cell r="G285" t="str">
            <v>71302 </v>
          </cell>
        </row>
        <row r="286">
          <cell r="F286" t="str">
            <v>261401</v>
          </cell>
          <cell r="G286" t="str">
            <v>1568 </v>
          </cell>
        </row>
        <row r="287">
          <cell r="F287" t="str">
            <v>261501</v>
          </cell>
          <cell r="G287" t="str">
            <v>43114 </v>
          </cell>
        </row>
        <row r="288">
          <cell r="F288" t="str">
            <v>261600</v>
          </cell>
          <cell r="G288" t="str">
            <v>40198 </v>
          </cell>
        </row>
        <row r="289">
          <cell r="F289" t="str">
            <v>261701</v>
          </cell>
          <cell r="G289" t="str">
            <v>27529 </v>
          </cell>
        </row>
        <row r="290">
          <cell r="F290" t="str">
            <v>261801</v>
          </cell>
          <cell r="G290" t="str">
            <v>98537 </v>
          </cell>
        </row>
        <row r="291">
          <cell r="F291" t="str">
            <v>261901</v>
          </cell>
          <cell r="G291" t="str">
            <v>80258 </v>
          </cell>
        </row>
        <row r="292">
          <cell r="F292" t="str">
            <v>262001</v>
          </cell>
          <cell r="G292" t="str">
            <v>69610 </v>
          </cell>
        </row>
        <row r="293">
          <cell r="F293" t="str">
            <v>269100</v>
          </cell>
          <cell r="G293" t="str">
            <v>27521 </v>
          </cell>
        </row>
        <row r="294">
          <cell r="F294" t="str">
            <v>269200</v>
          </cell>
          <cell r="G294" t="str">
            <v>96060 </v>
          </cell>
        </row>
        <row r="295">
          <cell r="F295" t="str">
            <v>270100</v>
          </cell>
          <cell r="G295" t="str">
            <v>41759 </v>
          </cell>
        </row>
        <row r="296">
          <cell r="F296" t="str">
            <v>270301</v>
          </cell>
          <cell r="G296" t="str">
            <v>73448 </v>
          </cell>
        </row>
        <row r="297">
          <cell r="F297" t="str">
            <v>270601</v>
          </cell>
          <cell r="G297" t="str">
            <v>27716 </v>
          </cell>
        </row>
        <row r="298">
          <cell r="F298" t="str">
            <v>270701</v>
          </cell>
          <cell r="G298" t="str">
            <v>35658 </v>
          </cell>
        </row>
        <row r="299">
          <cell r="F299" t="str">
            <v>271102</v>
          </cell>
          <cell r="G299" t="str">
            <v>43345 </v>
          </cell>
        </row>
        <row r="300">
          <cell r="F300" t="str">
            <v>280100</v>
          </cell>
          <cell r="G300" t="str">
            <v>94497 </v>
          </cell>
        </row>
        <row r="301">
          <cell r="F301" t="str">
            <v>280201</v>
          </cell>
          <cell r="G301" t="str">
            <v>12154 </v>
          </cell>
        </row>
        <row r="302">
          <cell r="F302" t="str">
            <v>280202</v>
          </cell>
          <cell r="G302" t="str">
            <v>64595 </v>
          </cell>
        </row>
        <row r="303">
          <cell r="F303" t="str">
            <v>280203</v>
          </cell>
          <cell r="G303" t="str">
            <v>34783 </v>
          </cell>
        </row>
        <row r="304">
          <cell r="F304" t="str">
            <v>280204</v>
          </cell>
          <cell r="G304" t="str">
            <v>10443 </v>
          </cell>
        </row>
        <row r="305">
          <cell r="F305" t="str">
            <v>280205</v>
          </cell>
          <cell r="G305" t="str">
            <v>18540 </v>
          </cell>
        </row>
        <row r="306">
          <cell r="F306" t="str">
            <v>280206</v>
          </cell>
          <cell r="G306" t="str">
            <v>7768 </v>
          </cell>
        </row>
        <row r="307">
          <cell r="F307" t="str">
            <v>280207</v>
          </cell>
          <cell r="G307" t="str">
            <v>43275 </v>
          </cell>
        </row>
        <row r="308">
          <cell r="F308" t="str">
            <v>280208</v>
          </cell>
          <cell r="G308" t="str">
            <v>95927 </v>
          </cell>
        </row>
        <row r="309">
          <cell r="F309" t="str">
            <v>280209</v>
          </cell>
          <cell r="G309" t="str">
            <v>54202 </v>
          </cell>
        </row>
        <row r="310">
          <cell r="F310" t="str">
            <v>280210</v>
          </cell>
          <cell r="G310" t="str">
            <v>49437 </v>
          </cell>
        </row>
        <row r="311">
          <cell r="F311" t="str">
            <v>280211</v>
          </cell>
          <cell r="G311" t="str">
            <v>97296 </v>
          </cell>
        </row>
        <row r="312">
          <cell r="F312" t="str">
            <v>280212</v>
          </cell>
          <cell r="G312" t="str">
            <v>21779 </v>
          </cell>
        </row>
        <row r="313">
          <cell r="F313" t="str">
            <v>280213</v>
          </cell>
          <cell r="G313" t="str">
            <v>37899 </v>
          </cell>
        </row>
        <row r="314">
          <cell r="F314" t="str">
            <v>280214</v>
          </cell>
          <cell r="G314" t="str">
            <v>39584 </v>
          </cell>
        </row>
        <row r="315">
          <cell r="F315" t="str">
            <v>280215</v>
          </cell>
          <cell r="G315" t="str">
            <v>28150 </v>
          </cell>
        </row>
        <row r="316">
          <cell r="F316" t="str">
            <v>280216</v>
          </cell>
          <cell r="G316" t="str">
            <v>50337 </v>
          </cell>
        </row>
        <row r="317">
          <cell r="F317" t="str">
            <v>280217</v>
          </cell>
          <cell r="G317" t="str">
            <v>13873 </v>
          </cell>
        </row>
        <row r="318">
          <cell r="F318" t="str">
            <v>280218</v>
          </cell>
          <cell r="G318" t="str">
            <v>51725 </v>
          </cell>
        </row>
        <row r="319">
          <cell r="F319" t="str">
            <v>280219</v>
          </cell>
          <cell r="G319" t="str">
            <v>96536 </v>
          </cell>
        </row>
        <row r="320">
          <cell r="F320" t="str">
            <v>280220</v>
          </cell>
          <cell r="G320" t="str">
            <v>55750 </v>
          </cell>
        </row>
        <row r="321">
          <cell r="F321" t="str">
            <v>280221</v>
          </cell>
          <cell r="G321" t="str">
            <v>90920 </v>
          </cell>
        </row>
        <row r="322">
          <cell r="F322" t="str">
            <v>280222</v>
          </cell>
          <cell r="G322" t="str">
            <v>65725 </v>
          </cell>
        </row>
        <row r="323">
          <cell r="F323" t="str">
            <v>280223</v>
          </cell>
          <cell r="G323" t="str">
            <v>44111 </v>
          </cell>
        </row>
        <row r="324">
          <cell r="F324" t="str">
            <v>280224</v>
          </cell>
          <cell r="G324" t="str">
            <v>69299 </v>
          </cell>
        </row>
        <row r="325">
          <cell r="F325" t="str">
            <v>280225</v>
          </cell>
          <cell r="G325" t="str">
            <v>6449 </v>
          </cell>
        </row>
        <row r="326">
          <cell r="F326" t="str">
            <v>280226</v>
          </cell>
          <cell r="G326" t="str">
            <v>75609 </v>
          </cell>
        </row>
        <row r="327">
          <cell r="F327" t="str">
            <v>280227</v>
          </cell>
          <cell r="G327" t="str">
            <v>70051 </v>
          </cell>
        </row>
        <row r="328">
          <cell r="F328" t="str">
            <v>280229</v>
          </cell>
          <cell r="G328" t="str">
            <v>49707 </v>
          </cell>
        </row>
        <row r="329">
          <cell r="F329" t="str">
            <v>280230</v>
          </cell>
          <cell r="G329" t="str">
            <v>15543 </v>
          </cell>
        </row>
        <row r="330">
          <cell r="F330" t="str">
            <v>280231</v>
          </cell>
          <cell r="G330" t="str">
            <v>22373 </v>
          </cell>
        </row>
        <row r="331">
          <cell r="F331" t="str">
            <v>280251</v>
          </cell>
          <cell r="G331" t="str">
            <v>32614 </v>
          </cell>
        </row>
        <row r="332">
          <cell r="F332" t="str">
            <v>280252</v>
          </cell>
          <cell r="G332" t="str">
            <v>78448 </v>
          </cell>
        </row>
        <row r="333">
          <cell r="F333" t="str">
            <v>280253</v>
          </cell>
          <cell r="G333" t="str">
            <v>5026 </v>
          </cell>
        </row>
        <row r="334">
          <cell r="F334" t="str">
            <v>280300</v>
          </cell>
          <cell r="G334" t="str">
            <v>51801 </v>
          </cell>
        </row>
        <row r="335">
          <cell r="F335" t="str">
            <v>280401</v>
          </cell>
          <cell r="G335" t="str">
            <v>75702 </v>
          </cell>
        </row>
        <row r="336">
          <cell r="F336" t="str">
            <v>280402</v>
          </cell>
          <cell r="G336" t="str">
            <v>80066 </v>
          </cell>
        </row>
        <row r="337">
          <cell r="F337" t="str">
            <v>280403</v>
          </cell>
          <cell r="G337" t="str">
            <v>32520 </v>
          </cell>
        </row>
        <row r="338">
          <cell r="F338" t="str">
            <v>280404</v>
          </cell>
          <cell r="G338" t="str">
            <v>97272 </v>
          </cell>
        </row>
        <row r="339">
          <cell r="F339" t="str">
            <v>280405</v>
          </cell>
          <cell r="G339" t="str">
            <v>80426 </v>
          </cell>
        </row>
        <row r="340">
          <cell r="F340" t="str">
            <v>280406</v>
          </cell>
          <cell r="G340" t="str">
            <v>67482 </v>
          </cell>
        </row>
        <row r="341">
          <cell r="F341" t="str">
            <v>280407</v>
          </cell>
          <cell r="G341" t="str">
            <v>90512 </v>
          </cell>
        </row>
        <row r="342">
          <cell r="F342" t="str">
            <v>280409</v>
          </cell>
          <cell r="G342" t="str">
            <v>87577 </v>
          </cell>
        </row>
        <row r="343">
          <cell r="F343" t="str">
            <v>280410</v>
          </cell>
          <cell r="G343" t="str">
            <v>41664 </v>
          </cell>
        </row>
        <row r="344">
          <cell r="F344" t="str">
            <v>280411</v>
          </cell>
          <cell r="G344" t="str">
            <v>12308 </v>
          </cell>
        </row>
        <row r="345">
          <cell r="F345" t="str">
            <v>280501</v>
          </cell>
          <cell r="G345" t="str">
            <v>95415 </v>
          </cell>
        </row>
        <row r="346">
          <cell r="F346" t="str">
            <v>280502</v>
          </cell>
          <cell r="G346" t="str">
            <v>79729 </v>
          </cell>
        </row>
        <row r="347">
          <cell r="F347" t="str">
            <v>280503</v>
          </cell>
          <cell r="G347" t="str">
            <v>69628 </v>
          </cell>
        </row>
        <row r="348">
          <cell r="F348" t="str">
            <v>280504</v>
          </cell>
          <cell r="G348" t="str">
            <v>40160 </v>
          </cell>
        </row>
        <row r="349">
          <cell r="F349" t="str">
            <v>280506</v>
          </cell>
          <cell r="G349" t="str">
            <v>1629 </v>
          </cell>
        </row>
        <row r="350">
          <cell r="F350" t="str">
            <v>280515</v>
          </cell>
          <cell r="G350" t="str">
            <v>16776 </v>
          </cell>
        </row>
        <row r="351">
          <cell r="F351" t="str">
            <v>280517</v>
          </cell>
          <cell r="G351" t="str">
            <v>16423 </v>
          </cell>
        </row>
        <row r="352">
          <cell r="F352" t="str">
            <v>280518</v>
          </cell>
          <cell r="G352" t="str">
            <v>50972 </v>
          </cell>
        </row>
        <row r="353">
          <cell r="F353" t="str">
            <v>280521</v>
          </cell>
          <cell r="G353" t="str">
            <v>40606 </v>
          </cell>
        </row>
        <row r="354">
          <cell r="F354" t="str">
            <v>280522</v>
          </cell>
          <cell r="G354" t="str">
            <v>10613 </v>
          </cell>
        </row>
        <row r="355">
          <cell r="F355" t="str">
            <v>280523</v>
          </cell>
          <cell r="G355" t="str">
            <v>27612 </v>
          </cell>
        </row>
        <row r="356">
          <cell r="F356" t="str">
            <v>289000</v>
          </cell>
          <cell r="G356" t="str">
            <v>88606 </v>
          </cell>
        </row>
        <row r="357">
          <cell r="F357" t="str">
            <v>400301</v>
          </cell>
          <cell r="G357" t="str">
            <v>64304 </v>
          </cell>
        </row>
        <row r="358">
          <cell r="F358" t="str">
            <v>400400</v>
          </cell>
          <cell r="G358" t="str">
            <v>84909 </v>
          </cell>
        </row>
        <row r="359">
          <cell r="F359" t="str">
            <v>400601</v>
          </cell>
          <cell r="G359" t="str">
            <v>49796 </v>
          </cell>
        </row>
        <row r="360">
          <cell r="F360" t="str">
            <v>400701</v>
          </cell>
          <cell r="G360" t="str">
            <v>18777 </v>
          </cell>
        </row>
        <row r="361">
          <cell r="F361" t="str">
            <v>400800</v>
          </cell>
          <cell r="G361" t="str">
            <v>89661 </v>
          </cell>
        </row>
        <row r="362">
          <cell r="F362" t="str">
            <v>400900</v>
          </cell>
          <cell r="G362" t="str">
            <v>37281 </v>
          </cell>
        </row>
        <row r="363">
          <cell r="F363" t="str">
            <v>401001</v>
          </cell>
          <cell r="G363" t="str">
            <v>32355 </v>
          </cell>
        </row>
        <row r="364">
          <cell r="F364" t="str">
            <v>401201</v>
          </cell>
          <cell r="G364" t="str">
            <v>77083 </v>
          </cell>
        </row>
        <row r="365">
          <cell r="F365" t="str">
            <v>401301</v>
          </cell>
          <cell r="G365" t="str">
            <v>21800 </v>
          </cell>
        </row>
        <row r="366">
          <cell r="F366" t="str">
            <v>401501</v>
          </cell>
          <cell r="G366" t="str">
            <v>44699 </v>
          </cell>
        </row>
        <row r="367">
          <cell r="F367" t="str">
            <v>410401</v>
          </cell>
          <cell r="G367" t="str">
            <v>23602 </v>
          </cell>
        </row>
        <row r="368">
          <cell r="F368" t="str">
            <v>410601</v>
          </cell>
          <cell r="G368" t="str">
            <v>87838 </v>
          </cell>
        </row>
        <row r="369">
          <cell r="F369" t="str">
            <v>411101</v>
          </cell>
          <cell r="G369" t="str">
            <v>61043 </v>
          </cell>
        </row>
        <row r="370">
          <cell r="F370" t="str">
            <v>411501</v>
          </cell>
          <cell r="G370" t="str">
            <v>37443 </v>
          </cell>
        </row>
        <row r="371">
          <cell r="F371" t="str">
            <v>411504</v>
          </cell>
          <cell r="G371" t="str">
            <v>38950 </v>
          </cell>
        </row>
        <row r="372">
          <cell r="F372" t="str">
            <v>411603</v>
          </cell>
          <cell r="G372" t="str">
            <v>86058 </v>
          </cell>
        </row>
        <row r="373">
          <cell r="F373" t="str">
            <v>411701</v>
          </cell>
          <cell r="G373" t="str">
            <v>58593 </v>
          </cell>
        </row>
        <row r="374">
          <cell r="F374" t="str">
            <v>411800</v>
          </cell>
          <cell r="G374" t="str">
            <v>93155 </v>
          </cell>
        </row>
        <row r="375">
          <cell r="F375" t="str">
            <v>411902</v>
          </cell>
          <cell r="G375" t="str">
            <v>51719 </v>
          </cell>
        </row>
        <row r="376">
          <cell r="F376" t="str">
            <v>412000</v>
          </cell>
          <cell r="G376" t="str">
            <v>33030 </v>
          </cell>
        </row>
        <row r="377">
          <cell r="F377" t="str">
            <v>412201</v>
          </cell>
          <cell r="G377" t="str">
            <v>86845 </v>
          </cell>
        </row>
        <row r="378">
          <cell r="F378" t="str">
            <v>412300</v>
          </cell>
          <cell r="G378" t="str">
            <v>25906 </v>
          </cell>
        </row>
        <row r="379">
          <cell r="F379" t="str">
            <v>412520</v>
          </cell>
          <cell r="G379" t="str">
            <v>25954 </v>
          </cell>
        </row>
        <row r="380">
          <cell r="F380" t="str">
            <v>412801</v>
          </cell>
          <cell r="G380" t="str">
            <v>17869 </v>
          </cell>
        </row>
        <row r="381">
          <cell r="F381" t="str">
            <v>412901</v>
          </cell>
          <cell r="G381" t="str">
            <v>34695 </v>
          </cell>
        </row>
        <row r="382">
          <cell r="F382" t="str">
            <v>412902</v>
          </cell>
          <cell r="G382" t="str">
            <v>250 </v>
          </cell>
        </row>
        <row r="383">
          <cell r="F383" t="str">
            <v>419000</v>
          </cell>
          <cell r="G383" t="str">
            <v>4319 </v>
          </cell>
        </row>
        <row r="384">
          <cell r="F384" t="str">
            <v>420101</v>
          </cell>
          <cell r="G384" t="str">
            <v>74234 </v>
          </cell>
        </row>
        <row r="385">
          <cell r="F385" t="str">
            <v>420303</v>
          </cell>
          <cell r="G385" t="str">
            <v>84088 </v>
          </cell>
        </row>
        <row r="386">
          <cell r="F386" t="str">
            <v>420401</v>
          </cell>
          <cell r="G386" t="str">
            <v>27858 </v>
          </cell>
        </row>
        <row r="387">
          <cell r="F387" t="str">
            <v>420411</v>
          </cell>
          <cell r="G387" t="str">
            <v>70297 </v>
          </cell>
        </row>
        <row r="388">
          <cell r="F388" t="str">
            <v>420501</v>
          </cell>
          <cell r="G388" t="str">
            <v>40486 </v>
          </cell>
        </row>
        <row r="389">
          <cell r="F389" t="str">
            <v>420601</v>
          </cell>
          <cell r="G389" t="str">
            <v>81157 </v>
          </cell>
        </row>
        <row r="390">
          <cell r="F390" t="str">
            <v>420701</v>
          </cell>
          <cell r="G390" t="str">
            <v>74178 </v>
          </cell>
        </row>
        <row r="391">
          <cell r="F391" t="str">
            <v>420702</v>
          </cell>
          <cell r="G391" t="str">
            <v>43766 </v>
          </cell>
        </row>
        <row r="392">
          <cell r="F392" t="str">
            <v>420807</v>
          </cell>
          <cell r="G392" t="str">
            <v>7798 </v>
          </cell>
        </row>
        <row r="393">
          <cell r="F393" t="str">
            <v>420901</v>
          </cell>
          <cell r="G393" t="str">
            <v>32684 </v>
          </cell>
        </row>
        <row r="394">
          <cell r="F394" t="str">
            <v>421001</v>
          </cell>
          <cell r="G394" t="str">
            <v>41063 </v>
          </cell>
        </row>
        <row r="395">
          <cell r="F395" t="str">
            <v>421101</v>
          </cell>
          <cell r="G395" t="str">
            <v>33937 </v>
          </cell>
        </row>
        <row r="396">
          <cell r="F396" t="str">
            <v>421201</v>
          </cell>
          <cell r="G396" t="str">
            <v>71055 </v>
          </cell>
        </row>
        <row r="397">
          <cell r="F397" t="str">
            <v>421501</v>
          </cell>
          <cell r="G397" t="str">
            <v>31228 </v>
          </cell>
        </row>
        <row r="398">
          <cell r="F398" t="str">
            <v>421504</v>
          </cell>
          <cell r="G398" t="str">
            <v>79877 </v>
          </cell>
        </row>
        <row r="399">
          <cell r="F399" t="str">
            <v>421601</v>
          </cell>
          <cell r="G399" t="str">
            <v>15175 </v>
          </cell>
        </row>
        <row r="400">
          <cell r="F400" t="str">
            <v>421800</v>
          </cell>
          <cell r="G400" t="str">
            <v>59299 </v>
          </cell>
        </row>
        <row r="401">
          <cell r="F401" t="str">
            <v>421902</v>
          </cell>
          <cell r="G401" t="str">
            <v>95623 </v>
          </cell>
        </row>
        <row r="402">
          <cell r="F402" t="str">
            <v>429000</v>
          </cell>
          <cell r="G402" t="str">
            <v>45870 </v>
          </cell>
        </row>
        <row r="403">
          <cell r="F403" t="str">
            <v>430300</v>
          </cell>
          <cell r="G403" t="str">
            <v>24314 </v>
          </cell>
        </row>
        <row r="404">
          <cell r="F404" t="str">
            <v>430501</v>
          </cell>
          <cell r="G404" t="str">
            <v>93997 </v>
          </cell>
        </row>
        <row r="405">
          <cell r="F405" t="str">
            <v>430700</v>
          </cell>
          <cell r="G405" t="str">
            <v>11433 </v>
          </cell>
        </row>
        <row r="406">
          <cell r="F406" t="str">
            <v>430901</v>
          </cell>
          <cell r="G406" t="str">
            <v>98425 </v>
          </cell>
        </row>
        <row r="407">
          <cell r="F407" t="str">
            <v>431101</v>
          </cell>
          <cell r="G407" t="str">
            <v>63297 </v>
          </cell>
        </row>
        <row r="408">
          <cell r="F408" t="str">
            <v>431201</v>
          </cell>
          <cell r="G408" t="str">
            <v>59885 </v>
          </cell>
        </row>
        <row r="409">
          <cell r="F409" t="str">
            <v>431301</v>
          </cell>
          <cell r="G409" t="str">
            <v>90256 </v>
          </cell>
        </row>
        <row r="410">
          <cell r="F410" t="str">
            <v>431401</v>
          </cell>
          <cell r="G410" t="str">
            <v>57486 </v>
          </cell>
        </row>
        <row r="411">
          <cell r="F411" t="str">
            <v>431701</v>
          </cell>
          <cell r="G411" t="str">
            <v>24517 </v>
          </cell>
        </row>
        <row r="412">
          <cell r="F412" t="str">
            <v>439000</v>
          </cell>
          <cell r="G412" t="str">
            <v>73898 </v>
          </cell>
        </row>
        <row r="413">
          <cell r="F413" t="str">
            <v>440102</v>
          </cell>
          <cell r="G413" t="str">
            <v>86016 </v>
          </cell>
        </row>
        <row r="414">
          <cell r="F414" t="str">
            <v>440201</v>
          </cell>
          <cell r="G414" t="str">
            <v>7495 </v>
          </cell>
        </row>
        <row r="415">
          <cell r="F415" t="str">
            <v>440202</v>
          </cell>
          <cell r="G415" t="str">
            <v>43882 </v>
          </cell>
        </row>
        <row r="416">
          <cell r="F416" t="str">
            <v>440301</v>
          </cell>
          <cell r="G416" t="str">
            <v>75997 </v>
          </cell>
        </row>
        <row r="417">
          <cell r="F417" t="str">
            <v>440401</v>
          </cell>
          <cell r="G417" t="str">
            <v>24567 </v>
          </cell>
        </row>
        <row r="418">
          <cell r="F418" t="str">
            <v>440601</v>
          </cell>
          <cell r="G418" t="str">
            <v>37860 </v>
          </cell>
        </row>
        <row r="419">
          <cell r="F419" t="str">
            <v>440901</v>
          </cell>
          <cell r="G419" t="str">
            <v>39724 </v>
          </cell>
        </row>
        <row r="420">
          <cell r="F420" t="str">
            <v>441000</v>
          </cell>
          <cell r="G420" t="str">
            <v>52657 </v>
          </cell>
        </row>
        <row r="421">
          <cell r="F421" t="str">
            <v>441101</v>
          </cell>
          <cell r="G421" t="str">
            <v>27035 </v>
          </cell>
        </row>
        <row r="422">
          <cell r="F422" t="str">
            <v>441201</v>
          </cell>
          <cell r="G422" t="str">
            <v>58117 </v>
          </cell>
        </row>
        <row r="423">
          <cell r="F423" t="str">
            <v>441202</v>
          </cell>
          <cell r="G423" t="str">
            <v>21475 </v>
          </cell>
        </row>
        <row r="424">
          <cell r="F424" t="str">
            <v>441301</v>
          </cell>
          <cell r="G424" t="str">
            <v>20969 </v>
          </cell>
        </row>
        <row r="425">
          <cell r="F425" t="str">
            <v>441600</v>
          </cell>
          <cell r="G425" t="str">
            <v>7870 </v>
          </cell>
        </row>
        <row r="426">
          <cell r="F426" t="str">
            <v>441800</v>
          </cell>
          <cell r="G426" t="str">
            <v>89544 </v>
          </cell>
        </row>
        <row r="427">
          <cell r="F427" t="str">
            <v>441903</v>
          </cell>
          <cell r="G427" t="str">
            <v>11143 </v>
          </cell>
        </row>
        <row r="428">
          <cell r="F428" t="str">
            <v>442101</v>
          </cell>
          <cell r="G428" t="str">
            <v>65237 </v>
          </cell>
        </row>
        <row r="429">
          <cell r="F429" t="str">
            <v>442111</v>
          </cell>
          <cell r="G429" t="str">
            <v>90033 </v>
          </cell>
        </row>
        <row r="430">
          <cell r="F430" t="str">
            <v>442115</v>
          </cell>
          <cell r="G430" t="str">
            <v>23159 </v>
          </cell>
        </row>
        <row r="431">
          <cell r="F431" t="str">
            <v>449000</v>
          </cell>
          <cell r="G431" t="str">
            <v>75526 </v>
          </cell>
        </row>
        <row r="432">
          <cell r="F432" t="str">
            <v>450101</v>
          </cell>
          <cell r="G432" t="str">
            <v>94990 </v>
          </cell>
        </row>
        <row r="433">
          <cell r="F433" t="str">
            <v>450607</v>
          </cell>
          <cell r="G433" t="str">
            <v>84618 </v>
          </cell>
        </row>
        <row r="434">
          <cell r="F434" t="str">
            <v>450704</v>
          </cell>
          <cell r="G434" t="str">
            <v>44121 </v>
          </cell>
        </row>
        <row r="435">
          <cell r="F435" t="str">
            <v>450801</v>
          </cell>
          <cell r="G435" t="str">
            <v>49200 </v>
          </cell>
        </row>
        <row r="436">
          <cell r="F436" t="str">
            <v>451001</v>
          </cell>
          <cell r="G436" t="str">
            <v>76950 </v>
          </cell>
        </row>
        <row r="437">
          <cell r="F437" t="str">
            <v>459000</v>
          </cell>
          <cell r="G437" t="str">
            <v>82257 </v>
          </cell>
        </row>
        <row r="438">
          <cell r="F438" t="str">
            <v>460102</v>
          </cell>
          <cell r="G438" t="str">
            <v>83489 </v>
          </cell>
        </row>
        <row r="439">
          <cell r="F439" t="str">
            <v>460500</v>
          </cell>
          <cell r="G439" t="str">
            <v>38256 </v>
          </cell>
        </row>
        <row r="440">
          <cell r="F440" t="str">
            <v>460701</v>
          </cell>
          <cell r="G440" t="str">
            <v>19553 </v>
          </cell>
        </row>
        <row r="441">
          <cell r="F441" t="str">
            <v>460801</v>
          </cell>
          <cell r="G441" t="str">
            <v>32615 </v>
          </cell>
        </row>
        <row r="442">
          <cell r="F442" t="str">
            <v>460901</v>
          </cell>
          <cell r="G442" t="str">
            <v>41323 </v>
          </cell>
        </row>
        <row r="443">
          <cell r="F443" t="str">
            <v>461300</v>
          </cell>
          <cell r="G443" t="str">
            <v>15267 </v>
          </cell>
        </row>
        <row r="444">
          <cell r="F444" t="str">
            <v>461801</v>
          </cell>
          <cell r="G444" t="str">
            <v>61983 </v>
          </cell>
        </row>
        <row r="445">
          <cell r="F445" t="str">
            <v>461901</v>
          </cell>
          <cell r="G445" t="str">
            <v>9940 </v>
          </cell>
        </row>
        <row r="446">
          <cell r="F446" t="str">
            <v>462001</v>
          </cell>
          <cell r="G446" t="str">
            <v>20504 </v>
          </cell>
        </row>
        <row r="447">
          <cell r="F447" t="str">
            <v>469000</v>
          </cell>
          <cell r="G447" t="str">
            <v>20967 </v>
          </cell>
        </row>
        <row r="448">
          <cell r="F448" t="str">
            <v>470202</v>
          </cell>
          <cell r="G448" t="str">
            <v>21233 </v>
          </cell>
        </row>
        <row r="449">
          <cell r="F449" t="str">
            <v>470501</v>
          </cell>
          <cell r="G449" t="str">
            <v>69251 </v>
          </cell>
        </row>
        <row r="450">
          <cell r="F450" t="str">
            <v>470801</v>
          </cell>
          <cell r="G450" t="str">
            <v>50445 </v>
          </cell>
        </row>
        <row r="451">
          <cell r="F451" t="str">
            <v>470901</v>
          </cell>
          <cell r="G451" t="str">
            <v>18307 </v>
          </cell>
        </row>
        <row r="452">
          <cell r="F452" t="str">
            <v>471101</v>
          </cell>
          <cell r="G452" t="str">
            <v>99140 </v>
          </cell>
        </row>
        <row r="453">
          <cell r="F453" t="str">
            <v>471201</v>
          </cell>
          <cell r="G453" t="str">
            <v>47139 </v>
          </cell>
        </row>
        <row r="454">
          <cell r="F454" t="str">
            <v>471400</v>
          </cell>
          <cell r="G454" t="str">
            <v>401 </v>
          </cell>
        </row>
        <row r="455">
          <cell r="F455" t="str">
            <v>471601</v>
          </cell>
          <cell r="G455" t="str">
            <v>42584 </v>
          </cell>
        </row>
        <row r="456">
          <cell r="F456" t="str">
            <v>471701</v>
          </cell>
          <cell r="G456" t="str">
            <v>28871 </v>
          </cell>
        </row>
        <row r="457">
          <cell r="F457" t="str">
            <v>472001</v>
          </cell>
          <cell r="G457" t="str">
            <v>75254 </v>
          </cell>
        </row>
        <row r="458">
          <cell r="F458" t="str">
            <v>472202</v>
          </cell>
          <cell r="G458" t="str">
            <v>89127 </v>
          </cell>
        </row>
        <row r="459">
          <cell r="F459" t="str">
            <v>472506</v>
          </cell>
          <cell r="G459" t="str">
            <v>82193 </v>
          </cell>
        </row>
        <row r="460">
          <cell r="F460" t="str">
            <v>480101</v>
          </cell>
          <cell r="G460" t="str">
            <v>17688 </v>
          </cell>
        </row>
        <row r="461">
          <cell r="F461" t="str">
            <v>480102</v>
          </cell>
          <cell r="G461" t="str">
            <v>10878 </v>
          </cell>
        </row>
        <row r="462">
          <cell r="F462" t="str">
            <v>480401</v>
          </cell>
          <cell r="G462" t="str">
            <v>1029 </v>
          </cell>
        </row>
        <row r="463">
          <cell r="F463" t="str">
            <v>480404</v>
          </cell>
          <cell r="G463" t="str">
            <v>15165 </v>
          </cell>
        </row>
        <row r="464">
          <cell r="F464" t="str">
            <v>480503</v>
          </cell>
          <cell r="G464" t="str">
            <v>37740 </v>
          </cell>
        </row>
        <row r="465">
          <cell r="F465" t="str">
            <v>480601</v>
          </cell>
          <cell r="G465" t="str">
            <v>18813 </v>
          </cell>
        </row>
        <row r="466">
          <cell r="F466" t="str">
            <v>489000</v>
          </cell>
          <cell r="G466" t="str">
            <v>46873 </v>
          </cell>
        </row>
        <row r="467">
          <cell r="F467" t="str">
            <v>490101</v>
          </cell>
          <cell r="G467" t="str">
            <v>97953 </v>
          </cell>
        </row>
        <row r="468">
          <cell r="F468" t="str">
            <v>490201</v>
          </cell>
          <cell r="G468" t="str">
            <v>87211 </v>
          </cell>
        </row>
        <row r="469">
          <cell r="F469" t="str">
            <v>490202</v>
          </cell>
          <cell r="G469" t="str">
            <v>58150 </v>
          </cell>
        </row>
        <row r="470">
          <cell r="F470" t="str">
            <v>490301</v>
          </cell>
          <cell r="G470" t="str">
            <v>72941 </v>
          </cell>
        </row>
        <row r="471">
          <cell r="F471" t="str">
            <v>490501</v>
          </cell>
          <cell r="G471" t="str">
            <v>14500 </v>
          </cell>
        </row>
        <row r="472">
          <cell r="F472" t="str">
            <v>490601</v>
          </cell>
          <cell r="G472" t="str">
            <v>25778 </v>
          </cell>
        </row>
        <row r="473">
          <cell r="F473" t="str">
            <v>490801</v>
          </cell>
          <cell r="G473" t="str">
            <v>2824 </v>
          </cell>
        </row>
        <row r="474">
          <cell r="F474" t="str">
            <v>490804</v>
          </cell>
          <cell r="G474" t="str">
            <v>82789 </v>
          </cell>
        </row>
        <row r="475">
          <cell r="F475" t="str">
            <v>491200</v>
          </cell>
          <cell r="G475" t="str">
            <v>78337 </v>
          </cell>
        </row>
        <row r="476">
          <cell r="F476" t="str">
            <v>491302</v>
          </cell>
          <cell r="G476" t="str">
            <v>39875 </v>
          </cell>
        </row>
        <row r="477">
          <cell r="F477" t="str">
            <v>491401</v>
          </cell>
          <cell r="G477" t="str">
            <v>79115 </v>
          </cell>
        </row>
        <row r="478">
          <cell r="F478" t="str">
            <v>491501</v>
          </cell>
          <cell r="G478" t="str">
            <v>33269 </v>
          </cell>
        </row>
        <row r="479">
          <cell r="F479" t="str">
            <v>491700</v>
          </cell>
          <cell r="G479" t="str">
            <v>45094 </v>
          </cell>
        </row>
        <row r="480">
          <cell r="F480" t="str">
            <v>499000</v>
          </cell>
          <cell r="G480" t="str">
            <v>86800 </v>
          </cell>
        </row>
        <row r="481">
          <cell r="F481" t="str">
            <v>500101</v>
          </cell>
          <cell r="G481" t="str">
            <v>55511 </v>
          </cell>
        </row>
        <row r="482">
          <cell r="F482" t="str">
            <v>500108</v>
          </cell>
          <cell r="G482" t="str">
            <v>80333 </v>
          </cell>
        </row>
        <row r="483">
          <cell r="F483" t="str">
            <v>500201</v>
          </cell>
          <cell r="G483" t="str">
            <v>56398 </v>
          </cell>
        </row>
        <row r="484">
          <cell r="F484" t="str">
            <v>500301</v>
          </cell>
          <cell r="G484" t="str">
            <v>20358 </v>
          </cell>
        </row>
        <row r="485">
          <cell r="F485" t="str">
            <v>500304</v>
          </cell>
          <cell r="G485" t="str">
            <v>36990 </v>
          </cell>
        </row>
        <row r="486">
          <cell r="F486" t="str">
            <v>500308</v>
          </cell>
          <cell r="G486" t="str">
            <v>20759 </v>
          </cell>
        </row>
        <row r="487">
          <cell r="F487" t="str">
            <v>500401</v>
          </cell>
          <cell r="G487" t="str">
            <v>36468 </v>
          </cell>
        </row>
        <row r="488">
          <cell r="F488" t="str">
            <v>500402</v>
          </cell>
          <cell r="G488" t="str">
            <v>57351 </v>
          </cell>
        </row>
        <row r="489">
          <cell r="F489" t="str">
            <v>500414</v>
          </cell>
          <cell r="G489" t="str">
            <v>34418 </v>
          </cell>
        </row>
        <row r="490">
          <cell r="F490" t="str">
            <v>509000</v>
          </cell>
          <cell r="G490" t="str">
            <v>82834 </v>
          </cell>
        </row>
        <row r="491">
          <cell r="F491" t="str">
            <v>510101</v>
          </cell>
          <cell r="G491" t="str">
            <v>52822 </v>
          </cell>
        </row>
        <row r="492">
          <cell r="F492" t="str">
            <v>510201</v>
          </cell>
          <cell r="G492" t="str">
            <v>42548 </v>
          </cell>
        </row>
        <row r="493">
          <cell r="F493" t="str">
            <v>510401</v>
          </cell>
          <cell r="G493" t="str">
            <v>57301 </v>
          </cell>
        </row>
        <row r="494">
          <cell r="F494" t="str">
            <v>510501</v>
          </cell>
          <cell r="G494" t="str">
            <v>5004 </v>
          </cell>
        </row>
        <row r="495">
          <cell r="F495" t="str">
            <v>511101</v>
          </cell>
          <cell r="G495" t="str">
            <v>54759 </v>
          </cell>
        </row>
        <row r="496">
          <cell r="F496" t="str">
            <v>511201</v>
          </cell>
          <cell r="G496" t="str">
            <v>20648 </v>
          </cell>
        </row>
        <row r="497">
          <cell r="F497" t="str">
            <v>511301</v>
          </cell>
          <cell r="G497" t="str">
            <v>96267 </v>
          </cell>
        </row>
        <row r="498">
          <cell r="F498" t="str">
            <v>511602</v>
          </cell>
          <cell r="G498" t="str">
            <v>93305 </v>
          </cell>
        </row>
        <row r="499">
          <cell r="F499" t="str">
            <v>511901</v>
          </cell>
          <cell r="G499" t="str">
            <v>99257 </v>
          </cell>
        </row>
        <row r="500">
          <cell r="F500" t="str">
            <v>512001</v>
          </cell>
          <cell r="G500" t="str">
            <v>83958 </v>
          </cell>
        </row>
        <row r="501">
          <cell r="F501" t="str">
            <v>512101</v>
          </cell>
          <cell r="G501" t="str">
            <v>40932 </v>
          </cell>
        </row>
        <row r="502">
          <cell r="F502" t="str">
            <v>512201</v>
          </cell>
          <cell r="G502" t="str">
            <v>80527 </v>
          </cell>
        </row>
        <row r="503">
          <cell r="F503" t="str">
            <v>512300</v>
          </cell>
          <cell r="G503" t="str">
            <v>98942 </v>
          </cell>
        </row>
        <row r="504">
          <cell r="F504" t="str">
            <v>512404</v>
          </cell>
          <cell r="G504" t="str">
            <v>25844 </v>
          </cell>
        </row>
        <row r="505">
          <cell r="F505" t="str">
            <v>512501</v>
          </cell>
          <cell r="G505" t="str">
            <v>17448 </v>
          </cell>
        </row>
        <row r="506">
          <cell r="F506" t="str">
            <v>512902</v>
          </cell>
          <cell r="G506" t="str">
            <v>69460 </v>
          </cell>
        </row>
        <row r="507">
          <cell r="F507" t="str">
            <v>513102</v>
          </cell>
          <cell r="G507" t="str">
            <v>1698 </v>
          </cell>
        </row>
        <row r="508">
          <cell r="F508" t="str">
            <v>519000</v>
          </cell>
          <cell r="G508" t="str">
            <v>41040 </v>
          </cell>
        </row>
        <row r="509">
          <cell r="F509" t="str">
            <v>520101</v>
          </cell>
          <cell r="G509" t="str">
            <v>33909 </v>
          </cell>
        </row>
        <row r="510">
          <cell r="F510" t="str">
            <v>520302</v>
          </cell>
          <cell r="G510" t="str">
            <v>69254 </v>
          </cell>
        </row>
        <row r="511">
          <cell r="F511" t="str">
            <v>520401</v>
          </cell>
          <cell r="G511" t="str">
            <v>11038 </v>
          </cell>
        </row>
        <row r="512">
          <cell r="F512" t="str">
            <v>520601</v>
          </cell>
          <cell r="G512" t="str">
            <v>10973 </v>
          </cell>
        </row>
        <row r="513">
          <cell r="F513" t="str">
            <v>520701</v>
          </cell>
          <cell r="G513" t="str">
            <v>29057 </v>
          </cell>
        </row>
        <row r="514">
          <cell r="F514" t="str">
            <v>521200</v>
          </cell>
          <cell r="G514" t="str">
            <v>39887 </v>
          </cell>
        </row>
        <row r="515">
          <cell r="F515" t="str">
            <v>521301</v>
          </cell>
          <cell r="G515" t="str">
            <v>55902 </v>
          </cell>
        </row>
        <row r="516">
          <cell r="F516" t="str">
            <v>521401</v>
          </cell>
          <cell r="G516" t="str">
            <v>31095 </v>
          </cell>
        </row>
        <row r="517">
          <cell r="F517" t="str">
            <v>521701</v>
          </cell>
          <cell r="G517" t="str">
            <v>29558 </v>
          </cell>
        </row>
        <row r="518">
          <cell r="F518" t="str">
            <v>521800</v>
          </cell>
          <cell r="G518" t="str">
            <v>80794 </v>
          </cell>
        </row>
        <row r="519">
          <cell r="F519" t="str">
            <v>522001</v>
          </cell>
          <cell r="G519" t="str">
            <v>30961 </v>
          </cell>
        </row>
        <row r="520">
          <cell r="F520" t="str">
            <v>522101</v>
          </cell>
          <cell r="G520" t="str">
            <v>37581 </v>
          </cell>
        </row>
        <row r="521">
          <cell r="F521" t="str">
            <v>529000</v>
          </cell>
          <cell r="G521" t="str">
            <v>46250 </v>
          </cell>
        </row>
        <row r="522">
          <cell r="F522" t="str">
            <v>530101</v>
          </cell>
          <cell r="G522" t="str">
            <v>40103 </v>
          </cell>
        </row>
        <row r="523">
          <cell r="F523" t="str">
            <v>530202</v>
          </cell>
          <cell r="G523" t="str">
            <v>84142 </v>
          </cell>
        </row>
        <row r="524">
          <cell r="F524" t="str">
            <v>530301</v>
          </cell>
          <cell r="G524" t="str">
            <v>40959 </v>
          </cell>
        </row>
        <row r="525">
          <cell r="F525" t="str">
            <v>530501</v>
          </cell>
          <cell r="G525" t="str">
            <v>72455 </v>
          </cell>
        </row>
        <row r="526">
          <cell r="F526" t="str">
            <v>530515</v>
          </cell>
          <cell r="G526" t="str">
            <v>65876 </v>
          </cell>
        </row>
        <row r="527">
          <cell r="F527" t="str">
            <v>530600</v>
          </cell>
          <cell r="G527" t="str">
            <v>40638 </v>
          </cell>
        </row>
        <row r="528">
          <cell r="F528" t="str">
            <v>540801</v>
          </cell>
          <cell r="G528" t="str">
            <v>95033 </v>
          </cell>
        </row>
        <row r="529">
          <cell r="F529" t="str">
            <v>540901</v>
          </cell>
          <cell r="G529" t="str">
            <v>64557 </v>
          </cell>
        </row>
        <row r="530">
          <cell r="F530" t="str">
            <v>541001</v>
          </cell>
          <cell r="G530" t="str">
            <v>51608 </v>
          </cell>
        </row>
        <row r="531">
          <cell r="F531" t="str">
            <v>541102</v>
          </cell>
          <cell r="G531" t="str">
            <v>60281 </v>
          </cell>
        </row>
        <row r="532">
          <cell r="F532" t="str">
            <v>541201</v>
          </cell>
          <cell r="G532" t="str">
            <v>22332 </v>
          </cell>
        </row>
        <row r="533">
          <cell r="F533" t="str">
            <v>541401</v>
          </cell>
          <cell r="G533" t="str">
            <v>58275 </v>
          </cell>
        </row>
        <row r="534">
          <cell r="F534" t="str">
            <v>550101</v>
          </cell>
          <cell r="G534" t="str">
            <v>74853 </v>
          </cell>
        </row>
        <row r="535">
          <cell r="F535" t="str">
            <v>550301</v>
          </cell>
          <cell r="G535" t="str">
            <v>45647 </v>
          </cell>
        </row>
        <row r="536">
          <cell r="F536" t="str">
            <v>559000</v>
          </cell>
          <cell r="G536" t="str">
            <v>34886 </v>
          </cell>
        </row>
        <row r="537">
          <cell r="F537" t="str">
            <v>560501</v>
          </cell>
          <cell r="G537" t="str">
            <v>90437 </v>
          </cell>
        </row>
        <row r="538">
          <cell r="F538" t="str">
            <v>560603</v>
          </cell>
          <cell r="G538" t="str">
            <v>28301 </v>
          </cell>
        </row>
        <row r="539">
          <cell r="F539" t="str">
            <v>560701</v>
          </cell>
          <cell r="G539" t="str">
            <v>66753 </v>
          </cell>
        </row>
        <row r="540">
          <cell r="F540" t="str">
            <v>561006</v>
          </cell>
          <cell r="G540" t="str">
            <v>4466 </v>
          </cell>
        </row>
        <row r="541">
          <cell r="F541" t="str">
            <v>570101</v>
          </cell>
          <cell r="G541" t="str">
            <v>89012 </v>
          </cell>
        </row>
        <row r="542">
          <cell r="F542" t="str">
            <v>570201</v>
          </cell>
          <cell r="G542" t="str">
            <v>28138 </v>
          </cell>
        </row>
        <row r="543">
          <cell r="F543" t="str">
            <v>570302</v>
          </cell>
          <cell r="G543" t="str">
            <v>36805 </v>
          </cell>
        </row>
        <row r="544">
          <cell r="F544" t="str">
            <v>570401</v>
          </cell>
          <cell r="G544" t="str">
            <v>1422 </v>
          </cell>
        </row>
        <row r="545">
          <cell r="F545" t="str">
            <v>570603</v>
          </cell>
          <cell r="G545" t="str">
            <v>68612 </v>
          </cell>
        </row>
        <row r="546">
          <cell r="F546" t="str">
            <v>570701</v>
          </cell>
          <cell r="G546" t="str">
            <v>29465 </v>
          </cell>
        </row>
        <row r="547">
          <cell r="F547" t="str">
            <v>570905</v>
          </cell>
          <cell r="G547" t="str">
            <v>98404 </v>
          </cell>
        </row>
        <row r="548">
          <cell r="F548" t="str">
            <v>571000</v>
          </cell>
          <cell r="G548" t="str">
            <v>76128 </v>
          </cell>
        </row>
        <row r="549">
          <cell r="F549" t="str">
            <v>571501</v>
          </cell>
          <cell r="G549" t="str">
            <v>58087 </v>
          </cell>
        </row>
        <row r="550">
          <cell r="F550" t="str">
            <v>571800</v>
          </cell>
          <cell r="G550" t="str">
            <v>60567 </v>
          </cell>
        </row>
        <row r="551">
          <cell r="F551" t="str">
            <v>571901</v>
          </cell>
          <cell r="G551" t="str">
            <v>26804 </v>
          </cell>
        </row>
        <row r="552">
          <cell r="F552" t="str">
            <v>572301</v>
          </cell>
          <cell r="G552" t="str">
            <v>50816 </v>
          </cell>
        </row>
        <row r="553">
          <cell r="F553" t="str">
            <v>572702</v>
          </cell>
          <cell r="G553" t="str">
            <v>79359 </v>
          </cell>
        </row>
        <row r="554">
          <cell r="F554" t="str">
            <v>572901</v>
          </cell>
          <cell r="G554" t="str">
            <v>85741 </v>
          </cell>
        </row>
        <row r="555">
          <cell r="F555" t="str">
            <v>573001</v>
          </cell>
          <cell r="G555" t="str">
            <v>9315 </v>
          </cell>
        </row>
        <row r="556">
          <cell r="F556" t="str">
            <v>573002</v>
          </cell>
          <cell r="G556" t="str">
            <v>58992 </v>
          </cell>
        </row>
        <row r="557">
          <cell r="F557" t="str">
            <v>579000</v>
          </cell>
          <cell r="G557" t="str">
            <v>24927 </v>
          </cell>
        </row>
        <row r="558">
          <cell r="F558" t="str">
            <v>580101</v>
          </cell>
          <cell r="G558" t="str">
            <v>54187 </v>
          </cell>
        </row>
        <row r="559">
          <cell r="F559" t="str">
            <v>580102</v>
          </cell>
          <cell r="G559" t="str">
            <v>41537 </v>
          </cell>
        </row>
        <row r="560">
          <cell r="F560" t="str">
            <v>580103</v>
          </cell>
          <cell r="G560" t="str">
            <v>24148 </v>
          </cell>
        </row>
        <row r="561">
          <cell r="F561" t="str">
            <v>580104</v>
          </cell>
          <cell r="G561" t="str">
            <v>7337 </v>
          </cell>
        </row>
        <row r="562">
          <cell r="F562" t="str">
            <v>580105</v>
          </cell>
          <cell r="G562" t="str">
            <v>45137 </v>
          </cell>
        </row>
        <row r="563">
          <cell r="F563" t="str">
            <v>580106</v>
          </cell>
          <cell r="G563" t="str">
            <v>69889 </v>
          </cell>
        </row>
        <row r="564">
          <cell r="F564" t="str">
            <v>580107</v>
          </cell>
          <cell r="G564" t="str">
            <v>49925 </v>
          </cell>
        </row>
        <row r="565">
          <cell r="F565" t="str">
            <v>580109</v>
          </cell>
          <cell r="G565" t="str">
            <v>40693 </v>
          </cell>
        </row>
        <row r="566">
          <cell r="F566" t="str">
            <v>580201</v>
          </cell>
          <cell r="G566" t="str">
            <v>94507 </v>
          </cell>
        </row>
        <row r="567">
          <cell r="F567" t="str">
            <v>580203</v>
          </cell>
          <cell r="G567" t="str">
            <v>98464 </v>
          </cell>
        </row>
        <row r="568">
          <cell r="F568" t="str">
            <v>580205</v>
          </cell>
          <cell r="G568" t="str">
            <v>59144 </v>
          </cell>
        </row>
        <row r="569">
          <cell r="F569" t="str">
            <v>580206</v>
          </cell>
          <cell r="G569" t="str">
            <v>53198 </v>
          </cell>
        </row>
        <row r="570">
          <cell r="F570" t="str">
            <v>580207</v>
          </cell>
          <cell r="G570" t="str">
            <v>61507 </v>
          </cell>
        </row>
        <row r="571">
          <cell r="F571" t="str">
            <v>580208</v>
          </cell>
          <cell r="G571" t="str">
            <v>8915 </v>
          </cell>
        </row>
        <row r="572">
          <cell r="F572" t="str">
            <v>580209</v>
          </cell>
          <cell r="G572" t="str">
            <v>18442 </v>
          </cell>
        </row>
        <row r="573">
          <cell r="F573" t="str">
            <v>580211</v>
          </cell>
          <cell r="G573" t="str">
            <v>28355 </v>
          </cell>
        </row>
        <row r="574">
          <cell r="F574" t="str">
            <v>580212</v>
          </cell>
          <cell r="G574" t="str">
            <v>1880 </v>
          </cell>
        </row>
        <row r="575">
          <cell r="F575" t="str">
            <v>580221</v>
          </cell>
          <cell r="G575" t="str">
            <v>15259 </v>
          </cell>
        </row>
        <row r="576">
          <cell r="F576" t="str">
            <v>580224</v>
          </cell>
          <cell r="G576" t="str">
            <v>42011 </v>
          </cell>
        </row>
        <row r="577">
          <cell r="F577" t="str">
            <v>580232</v>
          </cell>
          <cell r="G577" t="str">
            <v>36346 </v>
          </cell>
        </row>
        <row r="578">
          <cell r="F578" t="str">
            <v>580233</v>
          </cell>
          <cell r="G578" t="str">
            <v>54842 </v>
          </cell>
        </row>
        <row r="579">
          <cell r="F579" t="str">
            <v>580234</v>
          </cell>
          <cell r="G579" t="str">
            <v>55844 </v>
          </cell>
        </row>
        <row r="580">
          <cell r="F580" t="str">
            <v>580235</v>
          </cell>
          <cell r="G580" t="str">
            <v>78100 </v>
          </cell>
        </row>
        <row r="581">
          <cell r="F581" t="str">
            <v>580301</v>
          </cell>
          <cell r="G581" t="str">
            <v>4294 </v>
          </cell>
        </row>
        <row r="582">
          <cell r="F582" t="str">
            <v>580302</v>
          </cell>
          <cell r="G582" t="str">
            <v>40574 </v>
          </cell>
        </row>
        <row r="583">
          <cell r="F583" t="str">
            <v>580303</v>
          </cell>
          <cell r="G583" t="str">
            <v>5899 </v>
          </cell>
        </row>
        <row r="584">
          <cell r="F584" t="str">
            <v>580304</v>
          </cell>
          <cell r="G584" t="str">
            <v>31183 </v>
          </cell>
        </row>
        <row r="585">
          <cell r="F585" t="str">
            <v>580305</v>
          </cell>
          <cell r="G585" t="str">
            <v>60304 </v>
          </cell>
        </row>
        <row r="586">
          <cell r="F586" t="str">
            <v>580306</v>
          </cell>
          <cell r="G586" t="str">
            <v>51769 </v>
          </cell>
        </row>
        <row r="587">
          <cell r="F587" t="str">
            <v>580401</v>
          </cell>
          <cell r="G587" t="str">
            <v>59643 </v>
          </cell>
        </row>
        <row r="588">
          <cell r="F588" t="str">
            <v>580402</v>
          </cell>
          <cell r="G588" t="str">
            <v>32962 </v>
          </cell>
        </row>
        <row r="589">
          <cell r="F589" t="str">
            <v>580403</v>
          </cell>
          <cell r="G589" t="str">
            <v>90929 </v>
          </cell>
        </row>
        <row r="590">
          <cell r="F590" t="str">
            <v>580404</v>
          </cell>
          <cell r="G590" t="str">
            <v>77007 </v>
          </cell>
        </row>
        <row r="591">
          <cell r="F591" t="str">
            <v>580405</v>
          </cell>
          <cell r="G591" t="str">
            <v>57587 </v>
          </cell>
        </row>
        <row r="592">
          <cell r="F592" t="str">
            <v>580406</v>
          </cell>
          <cell r="G592" t="str">
            <v>43160 </v>
          </cell>
        </row>
        <row r="593">
          <cell r="F593" t="str">
            <v>580410</v>
          </cell>
          <cell r="G593" t="str">
            <v>73252 </v>
          </cell>
        </row>
        <row r="594">
          <cell r="F594" t="str">
            <v>580413</v>
          </cell>
          <cell r="G594" t="str">
            <v>16294 </v>
          </cell>
        </row>
        <row r="595">
          <cell r="F595" t="str">
            <v>580501</v>
          </cell>
          <cell r="G595" t="str">
            <v>5961 </v>
          </cell>
        </row>
        <row r="596">
          <cell r="F596" t="str">
            <v>580502</v>
          </cell>
          <cell r="G596" t="str">
            <v>24331 </v>
          </cell>
        </row>
        <row r="597">
          <cell r="F597" t="str">
            <v>580503</v>
          </cell>
          <cell r="G597" t="str">
            <v>75857 </v>
          </cell>
        </row>
        <row r="598">
          <cell r="F598" t="str">
            <v>580504</v>
          </cell>
          <cell r="G598" t="str">
            <v>95124 </v>
          </cell>
        </row>
        <row r="599">
          <cell r="F599" t="str">
            <v>580505</v>
          </cell>
          <cell r="G599" t="str">
            <v>34533 </v>
          </cell>
        </row>
        <row r="600">
          <cell r="F600" t="str">
            <v>580506</v>
          </cell>
          <cell r="G600" t="str">
            <v>68425 </v>
          </cell>
        </row>
        <row r="601">
          <cell r="F601" t="str">
            <v>580507</v>
          </cell>
          <cell r="G601" t="str">
            <v>79146 </v>
          </cell>
        </row>
        <row r="602">
          <cell r="F602" t="str">
            <v>580509</v>
          </cell>
          <cell r="G602" t="str">
            <v>3544 </v>
          </cell>
        </row>
        <row r="603">
          <cell r="F603" t="str">
            <v>580512</v>
          </cell>
          <cell r="G603" t="str">
            <v>79417 </v>
          </cell>
        </row>
        <row r="604">
          <cell r="F604" t="str">
            <v>580513</v>
          </cell>
          <cell r="G604" t="str">
            <v>48348 </v>
          </cell>
        </row>
        <row r="605">
          <cell r="F605" t="str">
            <v>580514</v>
          </cell>
          <cell r="G605" t="str">
            <v>20649 </v>
          </cell>
        </row>
        <row r="606">
          <cell r="F606" t="str">
            <v>580601</v>
          </cell>
          <cell r="G606" t="str">
            <v>60210 </v>
          </cell>
        </row>
        <row r="607">
          <cell r="F607" t="str">
            <v>580602</v>
          </cell>
          <cell r="G607" t="str">
            <v>90887 </v>
          </cell>
        </row>
        <row r="608">
          <cell r="F608" t="str">
            <v>580603</v>
          </cell>
          <cell r="G608" t="str">
            <v>94528 </v>
          </cell>
        </row>
        <row r="609">
          <cell r="F609" t="str">
            <v>580701</v>
          </cell>
          <cell r="G609" t="str">
            <v>65339 </v>
          </cell>
        </row>
        <row r="610">
          <cell r="F610" t="str">
            <v>580801</v>
          </cell>
          <cell r="G610" t="str">
            <v>1458 </v>
          </cell>
        </row>
        <row r="611">
          <cell r="F611" t="str">
            <v>580805</v>
          </cell>
          <cell r="G611" t="str">
            <v>24622 </v>
          </cell>
        </row>
        <row r="612">
          <cell r="F612" t="str">
            <v>580901</v>
          </cell>
          <cell r="G612" t="str">
            <v>66192 </v>
          </cell>
        </row>
        <row r="613">
          <cell r="F613" t="str">
            <v>580902</v>
          </cell>
          <cell r="G613" t="str">
            <v>96470 </v>
          </cell>
        </row>
        <row r="614">
          <cell r="F614" t="str">
            <v>580903</v>
          </cell>
          <cell r="G614" t="str">
            <v>941 </v>
          </cell>
        </row>
        <row r="615">
          <cell r="F615" t="str">
            <v>580905</v>
          </cell>
          <cell r="G615" t="str">
            <v>95359 </v>
          </cell>
        </row>
        <row r="616">
          <cell r="F616" t="str">
            <v>580906</v>
          </cell>
          <cell r="G616" t="str">
            <v>7363 </v>
          </cell>
        </row>
        <row r="617">
          <cell r="F617" t="str">
            <v>580909</v>
          </cell>
          <cell r="G617" t="str">
            <v>29329 </v>
          </cell>
        </row>
        <row r="618">
          <cell r="F618" t="str">
            <v>580910</v>
          </cell>
          <cell r="G618" t="str">
            <v>58248 </v>
          </cell>
        </row>
        <row r="619">
          <cell r="F619" t="str">
            <v>580911</v>
          </cell>
          <cell r="G619" t="str">
            <v>80788 </v>
          </cell>
        </row>
        <row r="620">
          <cell r="F620" t="str">
            <v>580913</v>
          </cell>
          <cell r="G620" t="str">
            <v>4031 </v>
          </cell>
        </row>
        <row r="621">
          <cell r="F621" t="str">
            <v>580917</v>
          </cell>
          <cell r="G621" t="str">
            <v>5464 </v>
          </cell>
        </row>
        <row r="622">
          <cell r="F622" t="str">
            <v>581002</v>
          </cell>
          <cell r="G622" t="str">
            <v>56430 </v>
          </cell>
        </row>
        <row r="623">
          <cell r="F623" t="str">
            <v>581004</v>
          </cell>
          <cell r="G623" t="str">
            <v>31481 </v>
          </cell>
        </row>
        <row r="624">
          <cell r="F624" t="str">
            <v>581005</v>
          </cell>
          <cell r="G624" t="str">
            <v>41235 </v>
          </cell>
        </row>
        <row r="625">
          <cell r="F625" t="str">
            <v>581010</v>
          </cell>
          <cell r="G625" t="str">
            <v>51004 </v>
          </cell>
        </row>
        <row r="626">
          <cell r="F626" t="str">
            <v>581012</v>
          </cell>
          <cell r="G626" t="str">
            <v>38753 </v>
          </cell>
        </row>
        <row r="627">
          <cell r="F627" t="str">
            <v>581015</v>
          </cell>
          <cell r="G627" t="str">
            <v>73351 </v>
          </cell>
        </row>
        <row r="628">
          <cell r="F628" t="str">
            <v>589100</v>
          </cell>
          <cell r="G628" t="str">
            <v>71105 </v>
          </cell>
        </row>
        <row r="629">
          <cell r="F629" t="str">
            <v>589300</v>
          </cell>
          <cell r="G629" t="str">
            <v>32698 </v>
          </cell>
        </row>
        <row r="630">
          <cell r="F630" t="str">
            <v>590501</v>
          </cell>
          <cell r="G630" t="str">
            <v>45099 </v>
          </cell>
        </row>
        <row r="631">
          <cell r="F631" t="str">
            <v>590801</v>
          </cell>
          <cell r="G631" t="str">
            <v>32239 </v>
          </cell>
        </row>
        <row r="632">
          <cell r="F632" t="str">
            <v>590901</v>
          </cell>
          <cell r="G632" t="str">
            <v>7410 </v>
          </cell>
        </row>
        <row r="633">
          <cell r="F633" t="str">
            <v>591201</v>
          </cell>
          <cell r="G633" t="str">
            <v>40876 </v>
          </cell>
        </row>
        <row r="634">
          <cell r="F634" t="str">
            <v>591301</v>
          </cell>
          <cell r="G634" t="str">
            <v>57295 </v>
          </cell>
        </row>
        <row r="635">
          <cell r="F635" t="str">
            <v>591302</v>
          </cell>
          <cell r="G635" t="str">
            <v>76342 </v>
          </cell>
        </row>
        <row r="636">
          <cell r="F636" t="str">
            <v>591401</v>
          </cell>
          <cell r="G636" t="str">
            <v>58038 </v>
          </cell>
        </row>
        <row r="637">
          <cell r="F637" t="str">
            <v>591502</v>
          </cell>
          <cell r="G637" t="str">
            <v>271 </v>
          </cell>
        </row>
        <row r="638">
          <cell r="F638" t="str">
            <v>599000</v>
          </cell>
          <cell r="G638" t="str">
            <v>80704 </v>
          </cell>
        </row>
        <row r="639">
          <cell r="F639" t="str">
            <v>600101</v>
          </cell>
          <cell r="G639" t="str">
            <v>65188 </v>
          </cell>
        </row>
        <row r="640">
          <cell r="F640" t="str">
            <v>600301</v>
          </cell>
          <cell r="G640" t="str">
            <v>80768 </v>
          </cell>
        </row>
        <row r="641">
          <cell r="F641" t="str">
            <v>600402</v>
          </cell>
          <cell r="G641" t="str">
            <v>41687 </v>
          </cell>
        </row>
        <row r="642">
          <cell r="F642" t="str">
            <v>600601</v>
          </cell>
          <cell r="G642" t="str">
            <v>79701 </v>
          </cell>
        </row>
        <row r="643">
          <cell r="F643" t="str">
            <v>600801</v>
          </cell>
          <cell r="G643" t="str">
            <v>72100 </v>
          </cell>
        </row>
        <row r="644">
          <cell r="F644" t="str">
            <v>600903</v>
          </cell>
          <cell r="G644" t="str">
            <v>69335 </v>
          </cell>
        </row>
        <row r="645">
          <cell r="F645" t="str">
            <v>610301</v>
          </cell>
          <cell r="G645" t="str">
            <v>73083 </v>
          </cell>
        </row>
        <row r="646">
          <cell r="F646" t="str">
            <v>610327</v>
          </cell>
          <cell r="G646" t="str">
            <v>19230 </v>
          </cell>
        </row>
        <row r="647">
          <cell r="F647" t="str">
            <v>610501</v>
          </cell>
          <cell r="G647" t="str">
            <v>77364 </v>
          </cell>
        </row>
        <row r="648">
          <cell r="F648" t="str">
            <v>610600</v>
          </cell>
          <cell r="G648" t="str">
            <v>6985 </v>
          </cell>
        </row>
        <row r="649">
          <cell r="F649" t="str">
            <v>610801</v>
          </cell>
          <cell r="G649" t="str">
            <v>24806 </v>
          </cell>
        </row>
        <row r="650">
          <cell r="F650" t="str">
            <v>610901</v>
          </cell>
          <cell r="G650" t="str">
            <v>95041 </v>
          </cell>
        </row>
        <row r="651">
          <cell r="F651" t="str">
            <v>611001</v>
          </cell>
          <cell r="G651" t="str">
            <v>81988 </v>
          </cell>
        </row>
        <row r="652">
          <cell r="F652" t="str">
            <v>619000</v>
          </cell>
          <cell r="G652" t="str">
            <v>54431 </v>
          </cell>
        </row>
        <row r="653">
          <cell r="F653" t="str">
            <v>620202</v>
          </cell>
          <cell r="G653" t="str">
            <v>21946 </v>
          </cell>
        </row>
        <row r="654">
          <cell r="F654" t="str">
            <v>620600</v>
          </cell>
          <cell r="G654" t="str">
            <v>18422 </v>
          </cell>
        </row>
        <row r="655">
          <cell r="F655" t="str">
            <v>620803</v>
          </cell>
          <cell r="G655" t="str">
            <v>23692 </v>
          </cell>
        </row>
        <row r="656">
          <cell r="F656" t="str">
            <v>620901</v>
          </cell>
          <cell r="G656" t="str">
            <v>92545 </v>
          </cell>
        </row>
        <row r="657">
          <cell r="F657" t="str">
            <v>621001</v>
          </cell>
          <cell r="G657" t="str">
            <v>25750 </v>
          </cell>
        </row>
        <row r="658">
          <cell r="F658" t="str">
            <v>621101</v>
          </cell>
          <cell r="G658" t="str">
            <v>25591 </v>
          </cell>
        </row>
        <row r="659">
          <cell r="F659" t="str">
            <v>621201</v>
          </cell>
          <cell r="G659" t="str">
            <v>71448 </v>
          </cell>
        </row>
        <row r="660">
          <cell r="F660" t="str">
            <v>621601</v>
          </cell>
          <cell r="G660" t="str">
            <v>66487 </v>
          </cell>
        </row>
        <row r="661">
          <cell r="F661" t="str">
            <v>621801</v>
          </cell>
          <cell r="G661" t="str">
            <v>77288 </v>
          </cell>
        </row>
        <row r="662">
          <cell r="F662" t="str">
            <v>622002</v>
          </cell>
          <cell r="G662" t="str">
            <v>75884 </v>
          </cell>
        </row>
        <row r="663">
          <cell r="F663" t="str">
            <v>629000</v>
          </cell>
          <cell r="G663" t="str">
            <v>53825 </v>
          </cell>
        </row>
        <row r="664">
          <cell r="F664" t="str">
            <v>630101</v>
          </cell>
          <cell r="G664" t="str">
            <v>30846 </v>
          </cell>
        </row>
        <row r="665">
          <cell r="F665" t="str">
            <v>630202</v>
          </cell>
          <cell r="G665" t="str">
            <v>82458 </v>
          </cell>
        </row>
        <row r="666">
          <cell r="F666" t="str">
            <v>630300</v>
          </cell>
          <cell r="G666" t="str">
            <v>71879 </v>
          </cell>
        </row>
        <row r="667">
          <cell r="F667" t="str">
            <v>630601</v>
          </cell>
          <cell r="G667" t="str">
            <v>89597 </v>
          </cell>
        </row>
        <row r="668">
          <cell r="F668" t="str">
            <v>630701</v>
          </cell>
          <cell r="G668" t="str">
            <v>22253 </v>
          </cell>
        </row>
        <row r="669">
          <cell r="F669" t="str">
            <v>630801</v>
          </cell>
          <cell r="G669" t="str">
            <v>35606 </v>
          </cell>
        </row>
        <row r="670">
          <cell r="F670" t="str">
            <v>630902</v>
          </cell>
          <cell r="G670" t="str">
            <v>55330 </v>
          </cell>
        </row>
        <row r="671">
          <cell r="F671" t="str">
            <v>630918</v>
          </cell>
          <cell r="G671" t="str">
            <v>35557 </v>
          </cell>
        </row>
        <row r="672">
          <cell r="F672" t="str">
            <v>631201</v>
          </cell>
          <cell r="G672" t="str">
            <v>20430 </v>
          </cell>
        </row>
        <row r="673">
          <cell r="F673" t="str">
            <v>640101</v>
          </cell>
          <cell r="G673" t="str">
            <v>57895 </v>
          </cell>
        </row>
        <row r="674">
          <cell r="F674" t="str">
            <v>640502</v>
          </cell>
          <cell r="G674" t="str">
            <v>62998 </v>
          </cell>
        </row>
        <row r="675">
          <cell r="F675" t="str">
            <v>640601</v>
          </cell>
          <cell r="G675" t="str">
            <v>13943 </v>
          </cell>
        </row>
        <row r="676">
          <cell r="F676" t="str">
            <v>640701</v>
          </cell>
          <cell r="G676" t="str">
            <v>6097 </v>
          </cell>
        </row>
        <row r="677">
          <cell r="F677" t="str">
            <v>640801</v>
          </cell>
          <cell r="G677" t="str">
            <v>63419 </v>
          </cell>
        </row>
        <row r="678">
          <cell r="F678" t="str">
            <v>641001</v>
          </cell>
          <cell r="G678" t="str">
            <v>83855 </v>
          </cell>
        </row>
        <row r="679">
          <cell r="F679" t="str">
            <v>641301</v>
          </cell>
          <cell r="G679" t="str">
            <v>64092 </v>
          </cell>
        </row>
        <row r="680">
          <cell r="F680" t="str">
            <v>641401</v>
          </cell>
          <cell r="G680" t="str">
            <v>42492 </v>
          </cell>
        </row>
        <row r="681">
          <cell r="F681" t="str">
            <v>641501</v>
          </cell>
          <cell r="G681" t="str">
            <v>18710 </v>
          </cell>
        </row>
        <row r="682">
          <cell r="F682" t="str">
            <v>641610</v>
          </cell>
          <cell r="G682" t="str">
            <v>49548 </v>
          </cell>
        </row>
        <row r="683">
          <cell r="F683" t="str">
            <v>641701</v>
          </cell>
          <cell r="G683" t="str">
            <v>97313 </v>
          </cell>
        </row>
        <row r="684">
          <cell r="F684" t="str">
            <v>649000</v>
          </cell>
          <cell r="G684" t="str">
            <v>62668 </v>
          </cell>
        </row>
        <row r="685">
          <cell r="F685" t="str">
            <v>650101</v>
          </cell>
          <cell r="G685" t="str">
            <v>76936 </v>
          </cell>
        </row>
        <row r="686">
          <cell r="F686" t="str">
            <v>650301</v>
          </cell>
          <cell r="G686" t="str">
            <v>38059 </v>
          </cell>
        </row>
        <row r="687">
          <cell r="F687" t="str">
            <v>650501</v>
          </cell>
          <cell r="G687" t="str">
            <v>48460 </v>
          </cell>
        </row>
        <row r="688">
          <cell r="F688" t="str">
            <v>650701</v>
          </cell>
          <cell r="G688" t="str">
            <v>54701 </v>
          </cell>
        </row>
        <row r="689">
          <cell r="F689" t="str">
            <v>650801</v>
          </cell>
          <cell r="G689" t="str">
            <v>67394 </v>
          </cell>
        </row>
        <row r="690">
          <cell r="F690" t="str">
            <v>650901</v>
          </cell>
          <cell r="G690" t="str">
            <v>3819 </v>
          </cell>
        </row>
        <row r="691">
          <cell r="F691" t="str">
            <v>650902</v>
          </cell>
          <cell r="G691" t="str">
            <v>64779 </v>
          </cell>
        </row>
        <row r="692">
          <cell r="F692" t="str">
            <v>651201</v>
          </cell>
          <cell r="G692" t="str">
            <v>89949 </v>
          </cell>
        </row>
        <row r="693">
          <cell r="F693" t="str">
            <v>651402</v>
          </cell>
          <cell r="G693" t="str">
            <v>34038 </v>
          </cell>
        </row>
        <row r="694">
          <cell r="F694" t="str">
            <v>651501</v>
          </cell>
          <cell r="G694" t="str">
            <v>11724 </v>
          </cell>
        </row>
        <row r="695">
          <cell r="F695" t="str">
            <v>651503</v>
          </cell>
          <cell r="G695" t="str">
            <v>42553 </v>
          </cell>
        </row>
        <row r="696">
          <cell r="F696" t="str">
            <v>660101</v>
          </cell>
          <cell r="G696" t="str">
            <v>77159 </v>
          </cell>
        </row>
        <row r="697">
          <cell r="F697" t="str">
            <v>660102</v>
          </cell>
          <cell r="G697" t="str">
            <v>35810 </v>
          </cell>
        </row>
        <row r="698">
          <cell r="F698" t="str">
            <v>660202</v>
          </cell>
          <cell r="G698" t="str">
            <v>41199 </v>
          </cell>
        </row>
        <row r="699">
          <cell r="F699" t="str">
            <v>660203</v>
          </cell>
          <cell r="G699" t="str">
            <v>74757 </v>
          </cell>
        </row>
        <row r="700">
          <cell r="F700" t="str">
            <v>660301</v>
          </cell>
          <cell r="G700" t="str">
            <v>43658 </v>
          </cell>
        </row>
        <row r="701">
          <cell r="F701" t="str">
            <v>660302</v>
          </cell>
          <cell r="G701" t="str">
            <v>71983 </v>
          </cell>
        </row>
        <row r="702">
          <cell r="F702" t="str">
            <v>660303</v>
          </cell>
          <cell r="G702" t="str">
            <v>50674 </v>
          </cell>
        </row>
        <row r="703">
          <cell r="F703" t="str">
            <v>660401</v>
          </cell>
          <cell r="G703" t="str">
            <v>17354 </v>
          </cell>
        </row>
        <row r="704">
          <cell r="F704" t="str">
            <v>660402</v>
          </cell>
          <cell r="G704" t="str">
            <v>27805 </v>
          </cell>
        </row>
        <row r="705">
          <cell r="F705" t="str">
            <v>660403</v>
          </cell>
          <cell r="G705" t="str">
            <v>8725 </v>
          </cell>
        </row>
        <row r="706">
          <cell r="F706" t="str">
            <v>660404</v>
          </cell>
          <cell r="G706" t="str">
            <v>97893 </v>
          </cell>
        </row>
        <row r="707">
          <cell r="F707" t="str">
            <v>660405</v>
          </cell>
          <cell r="G707" t="str">
            <v>28358 </v>
          </cell>
        </row>
        <row r="708">
          <cell r="F708" t="str">
            <v>660406</v>
          </cell>
          <cell r="G708" t="str">
            <v>61810 </v>
          </cell>
        </row>
        <row r="709">
          <cell r="F709" t="str">
            <v>660407</v>
          </cell>
          <cell r="G709" t="str">
            <v>30662 </v>
          </cell>
        </row>
        <row r="710">
          <cell r="F710" t="str">
            <v>660409</v>
          </cell>
          <cell r="G710" t="str">
            <v>85230 </v>
          </cell>
        </row>
        <row r="711">
          <cell r="F711" t="str">
            <v>660410</v>
          </cell>
          <cell r="G711" t="str">
            <v>31896 </v>
          </cell>
        </row>
        <row r="712">
          <cell r="F712" t="str">
            <v>660411</v>
          </cell>
          <cell r="G712" t="str">
            <v>79539 </v>
          </cell>
        </row>
        <row r="713">
          <cell r="F713" t="str">
            <v>660412</v>
          </cell>
          <cell r="G713" t="str">
            <v>17439 </v>
          </cell>
        </row>
        <row r="714">
          <cell r="F714" t="str">
            <v>660413</v>
          </cell>
          <cell r="G714" t="str">
            <v>30003 </v>
          </cell>
        </row>
        <row r="715">
          <cell r="F715" t="str">
            <v>660501</v>
          </cell>
          <cell r="G715" t="str">
            <v>7272 </v>
          </cell>
        </row>
        <row r="716">
          <cell r="F716" t="str">
            <v>660701</v>
          </cell>
          <cell r="G716" t="str">
            <v>49335 </v>
          </cell>
        </row>
        <row r="717">
          <cell r="F717" t="str">
            <v>660801</v>
          </cell>
          <cell r="G717" t="str">
            <v>45282 </v>
          </cell>
        </row>
        <row r="718">
          <cell r="F718" t="str">
            <v>660802</v>
          </cell>
          <cell r="G718" t="str">
            <v>59779 </v>
          </cell>
        </row>
        <row r="719">
          <cell r="F719" t="str">
            <v>660803</v>
          </cell>
          <cell r="G719" t="str">
            <v>3026 </v>
          </cell>
        </row>
        <row r="720">
          <cell r="F720" t="str">
            <v>660804</v>
          </cell>
          <cell r="G720" t="str">
            <v>31824 </v>
          </cell>
        </row>
        <row r="721">
          <cell r="F721" t="str">
            <v>660805</v>
          </cell>
          <cell r="G721" t="str">
            <v>13563 </v>
          </cell>
        </row>
        <row r="722">
          <cell r="F722" t="str">
            <v>660806</v>
          </cell>
          <cell r="G722" t="str">
            <v>32695 </v>
          </cell>
        </row>
        <row r="723">
          <cell r="F723" t="str">
            <v>660809</v>
          </cell>
          <cell r="G723" t="str">
            <v>76001 </v>
          </cell>
        </row>
        <row r="724">
          <cell r="F724" t="str">
            <v>660900</v>
          </cell>
          <cell r="G724" t="str">
            <v>62729 </v>
          </cell>
        </row>
        <row r="725">
          <cell r="F725" t="str">
            <v>661004</v>
          </cell>
          <cell r="G725" t="str">
            <v>96360 </v>
          </cell>
        </row>
        <row r="726">
          <cell r="F726" t="str">
            <v>661100</v>
          </cell>
          <cell r="G726" t="str">
            <v>82767 </v>
          </cell>
        </row>
        <row r="727">
          <cell r="F727" t="str">
            <v>661201</v>
          </cell>
          <cell r="G727" t="str">
            <v>55401 </v>
          </cell>
        </row>
        <row r="728">
          <cell r="F728" t="str">
            <v>661301</v>
          </cell>
          <cell r="G728" t="str">
            <v>60685 </v>
          </cell>
        </row>
        <row r="729">
          <cell r="F729" t="str">
            <v>661401</v>
          </cell>
          <cell r="G729" t="str">
            <v>19021 </v>
          </cell>
        </row>
        <row r="730">
          <cell r="F730" t="str">
            <v>661402</v>
          </cell>
          <cell r="G730" t="str">
            <v>90199 </v>
          </cell>
        </row>
        <row r="731">
          <cell r="F731" t="str">
            <v>661500</v>
          </cell>
          <cell r="G731" t="str">
            <v>31858 </v>
          </cell>
        </row>
        <row r="732">
          <cell r="F732" t="str">
            <v>661601</v>
          </cell>
          <cell r="G732" t="str">
            <v>60048 </v>
          </cell>
        </row>
        <row r="733">
          <cell r="F733" t="str">
            <v>661800</v>
          </cell>
          <cell r="G733" t="str">
            <v>59726 </v>
          </cell>
        </row>
        <row r="734">
          <cell r="F734" t="str">
            <v>661901</v>
          </cell>
          <cell r="G734" t="str">
            <v>76703 </v>
          </cell>
        </row>
        <row r="735">
          <cell r="F735" t="str">
            <v>661904</v>
          </cell>
          <cell r="G735" t="str">
            <v>71492 </v>
          </cell>
        </row>
        <row r="736">
          <cell r="F736" t="str">
            <v>661905</v>
          </cell>
          <cell r="G736" t="str">
            <v>68710 </v>
          </cell>
        </row>
        <row r="737">
          <cell r="F737" t="str">
            <v>662001</v>
          </cell>
          <cell r="G737" t="str">
            <v>76049 </v>
          </cell>
        </row>
        <row r="738">
          <cell r="F738" t="str">
            <v>662101</v>
          </cell>
          <cell r="G738" t="str">
            <v>25805 </v>
          </cell>
        </row>
        <row r="739">
          <cell r="F739" t="str">
            <v>662200</v>
          </cell>
          <cell r="G739" t="str">
            <v>54972 </v>
          </cell>
        </row>
        <row r="740">
          <cell r="F740" t="str">
            <v>662300</v>
          </cell>
          <cell r="G740" t="str">
            <v>50911 </v>
          </cell>
        </row>
        <row r="741">
          <cell r="F741" t="str">
            <v>662401</v>
          </cell>
          <cell r="G741" t="str">
            <v>56522 </v>
          </cell>
        </row>
        <row r="742">
          <cell r="F742" t="str">
            <v>662402</v>
          </cell>
          <cell r="G742" t="str">
            <v>28160 </v>
          </cell>
        </row>
        <row r="743">
          <cell r="F743" t="str">
            <v>669000</v>
          </cell>
          <cell r="G743" t="str">
            <v>8812 </v>
          </cell>
        </row>
        <row r="744">
          <cell r="F744" t="str">
            <v>670201</v>
          </cell>
          <cell r="G744" t="str">
            <v>41583 </v>
          </cell>
        </row>
        <row r="745">
          <cell r="F745" t="str">
            <v>670401</v>
          </cell>
          <cell r="G745" t="str">
            <v>35050 </v>
          </cell>
        </row>
        <row r="746">
          <cell r="F746" t="str">
            <v>671002</v>
          </cell>
          <cell r="G746" t="str">
            <v>97196 </v>
          </cell>
        </row>
        <row r="747">
          <cell r="F747" t="str">
            <v>671201</v>
          </cell>
          <cell r="G747" t="str">
            <v>51866 </v>
          </cell>
        </row>
        <row r="748">
          <cell r="F748" t="str">
            <v>671501</v>
          </cell>
          <cell r="G748" t="str">
            <v>58282 </v>
          </cell>
        </row>
        <row r="749">
          <cell r="F749" t="str">
            <v>680601</v>
          </cell>
          <cell r="G749" t="str">
            <v>46500 </v>
          </cell>
        </row>
        <row r="750">
          <cell r="F750" t="str">
            <v>680801</v>
          </cell>
          <cell r="G750" t="str">
            <v>3203 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condary Cap. Calc."/>
      <sheetName val="Middle Cap. Calc."/>
      <sheetName val="Elementary Cap. Calc."/>
      <sheetName val="Instructions"/>
      <sheetName val="Sprinkler"/>
      <sheetName val="Table of Contents"/>
      <sheetName val="Notes"/>
      <sheetName val="Start"/>
      <sheetName val="CodeReview1"/>
      <sheetName val="CodeReview2"/>
      <sheetName val="X765"/>
      <sheetName val="Checklist"/>
      <sheetName val="NYSED"/>
      <sheetName val="NYSED Miscellaneous"/>
      <sheetName val="NYSED Single Trade"/>
      <sheetName val="NYSED Roof Only"/>
      <sheetName val="NYSED Windows Only"/>
      <sheetName val="NYSED Manufactured Bldg."/>
      <sheetName val="Preliminary Plans App."/>
      <sheetName val="ProjectDescription1"/>
      <sheetName val="ProjectDescription2"/>
      <sheetName val="Eval. Exist. Bldg."/>
      <sheetName val="Final Plans App."/>
      <sheetName val="Letter of Intent Form"/>
      <sheetName val="Struct. Responsibility"/>
      <sheetName val="Final Plans-Checklist"/>
      <sheetName val="Notification Bldg. Project"/>
      <sheetName val="Exit Instructions"/>
      <sheetName val="IX765"/>
      <sheetName val="Calculations"/>
      <sheetName val="Drop Downs"/>
      <sheetName val="Tables"/>
      <sheetName val="IV765"/>
      <sheetName val="V765"/>
      <sheetName val="VII765"/>
      <sheetName val="VIII765"/>
      <sheetName val="II771"/>
      <sheetName val="III771"/>
      <sheetName val="III803"/>
      <sheetName val="IV803"/>
      <sheetName val="V803"/>
      <sheetName val="Snowmap"/>
    </sheetNames>
    <definedNames>
      <definedName name="Go_To_Start"/>
      <definedName name="GoToChecklist"/>
      <definedName name="GoToCodeReview1"/>
      <definedName name="GoToCodeReview2"/>
      <definedName name="GoToEvaluationofExistingBuilding"/>
      <definedName name="GoToFinalPlansApp"/>
      <definedName name="GoToFinalPlansChecklist"/>
      <definedName name="GoToInstructions"/>
      <definedName name="GoToLetterofIntentForm"/>
      <definedName name="GoToNotes"/>
      <definedName name="GoToPrelimPlansApp"/>
      <definedName name="GoToProjectDescription1"/>
      <definedName name="GoToProjectDescription2"/>
      <definedName name="GoToRoof"/>
      <definedName name="GoToStructResponsibility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B1:F309"/>
  <sheetViews>
    <sheetView workbookViewId="0" topLeftCell="A39">
      <selection activeCell="F16" sqref="F16"/>
    </sheetView>
  </sheetViews>
  <sheetFormatPr defaultColWidth="9.140625" defaultRowHeight="12.75"/>
  <cols>
    <col min="1" max="1" width="9.140625" style="74" customWidth="1"/>
    <col min="2" max="2" width="3.8515625" style="74" bestFit="1" customWidth="1"/>
    <col min="3" max="3" width="12.8515625" style="74" bestFit="1" customWidth="1"/>
    <col min="4" max="4" width="19.421875" style="74" bestFit="1" customWidth="1"/>
    <col min="5" max="5" width="17.28125" style="74" bestFit="1" customWidth="1"/>
    <col min="6" max="16384" width="9.140625" style="74" customWidth="1"/>
  </cols>
  <sheetData>
    <row r="1" spans="2:6" ht="38.25" customHeight="1">
      <c r="B1" s="257" t="s">
        <v>2412</v>
      </c>
      <c r="C1" s="257" t="s">
        <v>2413</v>
      </c>
      <c r="D1" s="257" t="s">
        <v>2414</v>
      </c>
      <c r="F1" s="257" t="s">
        <v>2415</v>
      </c>
    </row>
    <row r="2" spans="2:6" ht="12.75">
      <c r="B2" s="261" t="s">
        <v>2360</v>
      </c>
      <c r="C2" s="259" t="s">
        <v>4818</v>
      </c>
      <c r="D2" s="259">
        <v>29.7233</v>
      </c>
      <c r="E2" s="259">
        <v>1.0077</v>
      </c>
      <c r="F2" s="260">
        <v>1.0077</v>
      </c>
    </row>
    <row r="3" spans="2:6" ht="25.5" customHeight="1">
      <c r="B3" s="261" t="s">
        <v>2364</v>
      </c>
      <c r="C3" s="259" t="s">
        <v>4938</v>
      </c>
      <c r="D3" s="259">
        <v>27.5533</v>
      </c>
      <c r="E3" s="259" t="s">
        <v>2416</v>
      </c>
      <c r="F3" s="260">
        <v>1</v>
      </c>
    </row>
    <row r="4" spans="2:6" ht="25.5" customHeight="1">
      <c r="B4" s="261" t="s">
        <v>2384</v>
      </c>
      <c r="C4" s="259" t="s">
        <v>2417</v>
      </c>
      <c r="D4" s="259">
        <v>25.9367</v>
      </c>
      <c r="E4" s="259" t="s">
        <v>2418</v>
      </c>
      <c r="F4" s="260">
        <v>1</v>
      </c>
    </row>
    <row r="5" spans="2:6" ht="25.5" customHeight="1">
      <c r="B5" s="261" t="s">
        <v>2365</v>
      </c>
      <c r="C5" s="259" t="s">
        <v>2661</v>
      </c>
      <c r="D5" s="259">
        <v>27.6867</v>
      </c>
      <c r="E5" s="259" t="s">
        <v>2419</v>
      </c>
      <c r="F5" s="260">
        <v>1</v>
      </c>
    </row>
    <row r="6" spans="2:6" ht="25.5" customHeight="1">
      <c r="B6" s="261" t="s">
        <v>2373</v>
      </c>
      <c r="C6" s="259" t="s">
        <v>2420</v>
      </c>
      <c r="D6" s="259">
        <v>27.89</v>
      </c>
      <c r="E6" s="259" t="s">
        <v>2421</v>
      </c>
      <c r="F6" s="260">
        <v>1</v>
      </c>
    </row>
    <row r="7" spans="2:6" ht="25.5" customHeight="1">
      <c r="B7" s="261" t="s">
        <v>2382</v>
      </c>
      <c r="C7" s="259" t="s">
        <v>1477</v>
      </c>
      <c r="D7" s="259">
        <v>27.8733</v>
      </c>
      <c r="E7" s="259" t="s">
        <v>2422</v>
      </c>
      <c r="F7" s="260">
        <v>1</v>
      </c>
    </row>
    <row r="8" spans="2:6" ht="25.5" customHeight="1">
      <c r="B8" s="261" t="s">
        <v>2411</v>
      </c>
      <c r="C8" s="259" t="s">
        <v>2423</v>
      </c>
      <c r="D8" s="259">
        <v>28.36</v>
      </c>
      <c r="E8" s="259" t="s">
        <v>2424</v>
      </c>
      <c r="F8" s="260">
        <v>1</v>
      </c>
    </row>
    <row r="9" spans="2:6" ht="25.5" customHeight="1">
      <c r="B9" s="261" t="s">
        <v>2358</v>
      </c>
      <c r="C9" s="259" t="s">
        <v>2425</v>
      </c>
      <c r="D9" s="259">
        <v>29.2533</v>
      </c>
      <c r="E9" s="259" t="s">
        <v>2426</v>
      </c>
      <c r="F9" s="260">
        <v>1</v>
      </c>
    </row>
    <row r="10" spans="2:6" ht="25.5" customHeight="1">
      <c r="B10" s="261" t="s">
        <v>2374</v>
      </c>
      <c r="C10" s="259" t="s">
        <v>2055</v>
      </c>
      <c r="D10" s="259">
        <v>27.47</v>
      </c>
      <c r="E10" s="259" t="s">
        <v>2427</v>
      </c>
      <c r="F10" s="260">
        <v>1</v>
      </c>
    </row>
    <row r="11" spans="2:6" ht="12.75">
      <c r="B11" s="261" t="s">
        <v>2383</v>
      </c>
      <c r="C11" s="259" t="s">
        <v>2428</v>
      </c>
      <c r="D11" s="259">
        <v>31.7467</v>
      </c>
      <c r="E11" s="259">
        <v>1.0763</v>
      </c>
      <c r="F11" s="260">
        <v>1.0763</v>
      </c>
    </row>
    <row r="12" spans="2:6" ht="25.5" customHeight="1">
      <c r="B12" s="261" t="s">
        <v>2405</v>
      </c>
      <c r="C12" s="259" t="s">
        <v>4234</v>
      </c>
      <c r="D12" s="259">
        <v>27.89</v>
      </c>
      <c r="E12" s="259" t="s">
        <v>2421</v>
      </c>
      <c r="F12" s="260">
        <v>1</v>
      </c>
    </row>
    <row r="13" spans="2:6" ht="25.5" customHeight="1">
      <c r="B13" s="261" t="s">
        <v>2369</v>
      </c>
      <c r="C13" s="259" t="s">
        <v>2429</v>
      </c>
      <c r="D13" s="259">
        <v>29.1867</v>
      </c>
      <c r="E13" s="259" t="s">
        <v>2430</v>
      </c>
      <c r="F13" s="260">
        <v>1</v>
      </c>
    </row>
    <row r="14" spans="2:6" ht="12.75">
      <c r="B14" s="261" t="s">
        <v>2371</v>
      </c>
      <c r="C14" s="259" t="s">
        <v>2431</v>
      </c>
      <c r="D14" s="259">
        <v>33.18</v>
      </c>
      <c r="E14" s="259">
        <v>1.1249</v>
      </c>
      <c r="F14" s="260">
        <v>1.1249</v>
      </c>
    </row>
    <row r="15" spans="2:6" ht="12.75">
      <c r="B15" s="261" t="s">
        <v>2359</v>
      </c>
      <c r="C15" s="259" t="s">
        <v>2432</v>
      </c>
      <c r="D15" s="259">
        <v>32.6733</v>
      </c>
      <c r="E15" s="259">
        <v>1.1077</v>
      </c>
      <c r="F15" s="260">
        <v>1.1077</v>
      </c>
    </row>
    <row r="16" spans="2:6" ht="25.5" customHeight="1">
      <c r="B16" s="261" t="s">
        <v>2408</v>
      </c>
      <c r="C16" s="259" t="s">
        <v>2433</v>
      </c>
      <c r="D16" s="259">
        <v>28.27</v>
      </c>
      <c r="E16" s="259" t="s">
        <v>2434</v>
      </c>
      <c r="F16" s="260">
        <v>1</v>
      </c>
    </row>
    <row r="17" spans="2:6" ht="25.5" customHeight="1">
      <c r="B17" s="261" t="s">
        <v>2385</v>
      </c>
      <c r="C17" s="259" t="s">
        <v>4285</v>
      </c>
      <c r="D17" s="259">
        <v>26.9467</v>
      </c>
      <c r="E17" s="259" t="s">
        <v>2435</v>
      </c>
      <c r="F17" s="260">
        <v>1</v>
      </c>
    </row>
    <row r="18" spans="2:6" ht="12.75">
      <c r="B18" s="261" t="s">
        <v>2402</v>
      </c>
      <c r="C18" s="259" t="s">
        <v>3261</v>
      </c>
      <c r="D18" s="259">
        <v>29.7433</v>
      </c>
      <c r="E18" s="259">
        <v>1.0084</v>
      </c>
      <c r="F18" s="260">
        <v>1.0084</v>
      </c>
    </row>
    <row r="19" spans="2:6" ht="12.75">
      <c r="B19" s="261" t="s">
        <v>2362</v>
      </c>
      <c r="C19" s="259" t="s">
        <v>2436</v>
      </c>
      <c r="D19" s="259">
        <v>33.0133</v>
      </c>
      <c r="E19" s="259">
        <v>1.1192</v>
      </c>
      <c r="F19" s="260">
        <v>1.1192</v>
      </c>
    </row>
    <row r="20" spans="2:6" ht="12.75">
      <c r="B20" s="261" t="s">
        <v>2392</v>
      </c>
      <c r="C20" s="259" t="s">
        <v>884</v>
      </c>
      <c r="D20" s="259">
        <v>31.4867</v>
      </c>
      <c r="E20" s="259">
        <v>1.0675</v>
      </c>
      <c r="F20" s="260">
        <v>1.0675</v>
      </c>
    </row>
    <row r="21" spans="2:6" ht="12.75">
      <c r="B21" s="261" t="s">
        <v>2386</v>
      </c>
      <c r="C21" s="259" t="s">
        <v>1399</v>
      </c>
      <c r="D21" s="259">
        <v>29.4367</v>
      </c>
      <c r="E21" s="259">
        <v>1</v>
      </c>
      <c r="F21" s="260">
        <v>1</v>
      </c>
    </row>
    <row r="22" spans="2:6" ht="25.5" customHeight="1">
      <c r="B22" s="261" t="s">
        <v>2387</v>
      </c>
      <c r="C22" s="259" t="s">
        <v>1194</v>
      </c>
      <c r="D22" s="259">
        <v>27.4667</v>
      </c>
      <c r="E22" s="259" t="s">
        <v>2437</v>
      </c>
      <c r="F22" s="260">
        <v>1</v>
      </c>
    </row>
    <row r="23" spans="2:6" ht="25.5" customHeight="1">
      <c r="B23" s="261" t="s">
        <v>2363</v>
      </c>
      <c r="C23" s="259" t="s">
        <v>3731</v>
      </c>
      <c r="D23" s="259">
        <v>27.8867</v>
      </c>
      <c r="E23" s="259" t="s">
        <v>2438</v>
      </c>
      <c r="F23" s="260">
        <v>1</v>
      </c>
    </row>
    <row r="24" spans="2:6" ht="25.5" customHeight="1">
      <c r="B24" s="261" t="s">
        <v>2381</v>
      </c>
      <c r="C24" s="259" t="s">
        <v>4457</v>
      </c>
      <c r="D24" s="259">
        <v>28.89</v>
      </c>
      <c r="E24" s="259" t="s">
        <v>2439</v>
      </c>
      <c r="F24" s="260">
        <v>1</v>
      </c>
    </row>
    <row r="25" spans="2:6" ht="12.75">
      <c r="B25" s="261" t="s">
        <v>2376</v>
      </c>
      <c r="C25" s="259" t="s">
        <v>2440</v>
      </c>
      <c r="D25" s="259">
        <v>30.75</v>
      </c>
      <c r="E25" s="259">
        <v>1.0425</v>
      </c>
      <c r="F25" s="260">
        <v>1.0425</v>
      </c>
    </row>
    <row r="26" spans="2:6" ht="25.5" customHeight="1">
      <c r="B26" s="261" t="s">
        <v>2388</v>
      </c>
      <c r="C26" s="259" t="s">
        <v>1411</v>
      </c>
      <c r="D26" s="259">
        <v>27.4667</v>
      </c>
      <c r="E26" s="259" t="s">
        <v>2437</v>
      </c>
      <c r="F26" s="260">
        <v>1</v>
      </c>
    </row>
    <row r="27" spans="2:6" ht="12.75">
      <c r="B27" s="261" t="s">
        <v>2389</v>
      </c>
      <c r="C27" s="259" t="s">
        <v>3598</v>
      </c>
      <c r="D27" s="259">
        <v>30.75</v>
      </c>
      <c r="E27" s="259">
        <v>1.0425</v>
      </c>
      <c r="F27" s="260">
        <v>1.0425</v>
      </c>
    </row>
    <row r="28" spans="2:6" ht="25.5" customHeight="1">
      <c r="B28" s="261" t="s">
        <v>2368</v>
      </c>
      <c r="C28" s="259" t="s">
        <v>2278</v>
      </c>
      <c r="D28" s="259">
        <v>29.7433</v>
      </c>
      <c r="E28" s="259">
        <v>1.0084</v>
      </c>
      <c r="F28" s="260">
        <v>1.0084</v>
      </c>
    </row>
    <row r="29" spans="2:6" ht="12.75">
      <c r="B29" s="261" t="s">
        <v>2377</v>
      </c>
      <c r="C29" s="259" t="s">
        <v>2441</v>
      </c>
      <c r="D29" s="259">
        <v>49.4933</v>
      </c>
      <c r="E29" s="259">
        <v>1.6779</v>
      </c>
      <c r="F29" s="260">
        <v>1.6779</v>
      </c>
    </row>
    <row r="30" spans="2:6" ht="25.5" customHeight="1">
      <c r="B30" s="261" t="s">
        <v>2471</v>
      </c>
      <c r="C30" s="259" t="s">
        <v>2442</v>
      </c>
      <c r="D30" s="259">
        <v>53.6567</v>
      </c>
      <c r="E30" s="259">
        <v>1.8191</v>
      </c>
      <c r="F30" s="260">
        <v>1.8191</v>
      </c>
    </row>
    <row r="31" spans="2:6" ht="12.75">
      <c r="B31" s="261" t="s">
        <v>2380</v>
      </c>
      <c r="C31" s="259" t="s">
        <v>2443</v>
      </c>
      <c r="D31" s="259">
        <v>34.3067</v>
      </c>
      <c r="E31" s="259">
        <v>1.1631</v>
      </c>
      <c r="F31" s="260">
        <v>1.1631</v>
      </c>
    </row>
    <row r="32" spans="2:6" ht="25.5" customHeight="1">
      <c r="B32" s="261" t="s">
        <v>2357</v>
      </c>
      <c r="C32" s="259" t="s">
        <v>4921</v>
      </c>
      <c r="D32" s="259">
        <v>27.4667</v>
      </c>
      <c r="E32" s="259" t="s">
        <v>2437</v>
      </c>
      <c r="F32" s="260">
        <v>1</v>
      </c>
    </row>
    <row r="33" spans="2:6" ht="25.5" customHeight="1">
      <c r="B33" s="261" t="s">
        <v>2378</v>
      </c>
      <c r="C33" s="259" t="s">
        <v>2444</v>
      </c>
      <c r="D33" s="259">
        <v>27.9067</v>
      </c>
      <c r="E33" s="259" t="s">
        <v>2445</v>
      </c>
      <c r="F33" s="260">
        <v>1</v>
      </c>
    </row>
    <row r="34" spans="2:6" ht="12.75">
      <c r="B34" s="261" t="s">
        <v>2390</v>
      </c>
      <c r="C34" s="259" t="s">
        <v>2446</v>
      </c>
      <c r="D34" s="259">
        <v>30.75</v>
      </c>
      <c r="E34" s="259">
        <v>1.0425</v>
      </c>
      <c r="F34" s="260">
        <v>1.0425</v>
      </c>
    </row>
    <row r="35" spans="2:6" ht="12.75">
      <c r="B35" s="261" t="s">
        <v>2391</v>
      </c>
      <c r="C35" s="259" t="s">
        <v>2447</v>
      </c>
      <c r="D35" s="259">
        <v>35.0533</v>
      </c>
      <c r="E35" s="259">
        <v>1.1884</v>
      </c>
      <c r="F35" s="260">
        <v>1.1884</v>
      </c>
    </row>
    <row r="36" spans="2:6" ht="12.75">
      <c r="B36" s="261" t="s">
        <v>2361</v>
      </c>
      <c r="C36" s="259" t="s">
        <v>2448</v>
      </c>
      <c r="D36" s="259">
        <v>33.56</v>
      </c>
      <c r="E36" s="259">
        <v>1.1378</v>
      </c>
      <c r="F36" s="260">
        <v>1.1378</v>
      </c>
    </row>
    <row r="37" spans="2:6" ht="12.75">
      <c r="B37" s="261" t="s">
        <v>2366</v>
      </c>
      <c r="C37" s="259" t="s">
        <v>3282</v>
      </c>
      <c r="D37" s="259">
        <v>30.1067</v>
      </c>
      <c r="E37" s="259">
        <v>1.0207</v>
      </c>
      <c r="F37" s="260">
        <v>1.0207</v>
      </c>
    </row>
    <row r="38" spans="2:6" ht="12.75">
      <c r="B38" s="261" t="s">
        <v>2404</v>
      </c>
      <c r="C38" s="259" t="s">
        <v>2449</v>
      </c>
      <c r="D38" s="259">
        <v>29.5433</v>
      </c>
      <c r="E38" s="259">
        <v>1.0016</v>
      </c>
      <c r="F38" s="260">
        <v>1.0016</v>
      </c>
    </row>
    <row r="39" spans="2:6" ht="12.75">
      <c r="B39" s="261" t="s">
        <v>2393</v>
      </c>
      <c r="C39" s="259" t="s">
        <v>2450</v>
      </c>
      <c r="D39" s="259">
        <v>36.3233</v>
      </c>
      <c r="E39" s="259">
        <v>1.2314</v>
      </c>
      <c r="F39" s="260">
        <v>1.2314</v>
      </c>
    </row>
    <row r="40" spans="2:6" ht="25.5" customHeight="1">
      <c r="B40" s="261" t="s">
        <v>2375</v>
      </c>
      <c r="C40" s="259" t="s">
        <v>3457</v>
      </c>
      <c r="D40" s="259">
        <v>29.5567</v>
      </c>
      <c r="E40" s="259">
        <v>1.002</v>
      </c>
      <c r="F40" s="260">
        <v>1.002</v>
      </c>
    </row>
    <row r="41" spans="2:6" ht="12.75">
      <c r="B41" s="261" t="s">
        <v>2394</v>
      </c>
      <c r="C41" s="259" t="s">
        <v>2451</v>
      </c>
      <c r="D41" s="259">
        <v>36.3033</v>
      </c>
      <c r="E41" s="259">
        <v>1.2308</v>
      </c>
      <c r="F41" s="260">
        <v>1.2308</v>
      </c>
    </row>
    <row r="42" spans="2:6" ht="25.5" customHeight="1">
      <c r="B42" s="261" t="s">
        <v>2396</v>
      </c>
      <c r="C42" s="259" t="s">
        <v>2452</v>
      </c>
      <c r="D42" s="259">
        <v>27.8867</v>
      </c>
      <c r="E42" s="259" t="s">
        <v>2438</v>
      </c>
      <c r="F42" s="260">
        <v>1</v>
      </c>
    </row>
    <row r="43" spans="2:6" ht="25.5" customHeight="1">
      <c r="B43" s="261" t="s">
        <v>2379</v>
      </c>
      <c r="C43" s="259" t="s">
        <v>2453</v>
      </c>
      <c r="D43" s="259">
        <v>28.84</v>
      </c>
      <c r="E43" s="259" t="s">
        <v>2454</v>
      </c>
      <c r="F43" s="260">
        <v>1</v>
      </c>
    </row>
    <row r="44" spans="2:6" ht="25.5" customHeight="1">
      <c r="B44" s="261" t="s">
        <v>2409</v>
      </c>
      <c r="C44" s="259" t="s">
        <v>3704</v>
      </c>
      <c r="D44" s="259">
        <v>29.7433</v>
      </c>
      <c r="E44" s="259">
        <v>1.0084</v>
      </c>
      <c r="F44" s="260">
        <v>1.0084</v>
      </c>
    </row>
    <row r="45" spans="2:6" ht="12.75">
      <c r="B45" s="261" t="s">
        <v>2407</v>
      </c>
      <c r="C45" s="259" t="s">
        <v>3742</v>
      </c>
      <c r="D45" s="259">
        <v>29.7433</v>
      </c>
      <c r="E45" s="259">
        <v>1.0084</v>
      </c>
      <c r="F45" s="260">
        <v>1.0084</v>
      </c>
    </row>
    <row r="46" spans="2:6" ht="25.5" customHeight="1">
      <c r="B46" s="261" t="s">
        <v>2395</v>
      </c>
      <c r="C46" s="259" t="s">
        <v>2455</v>
      </c>
      <c r="D46" s="259">
        <v>28.2</v>
      </c>
      <c r="E46" s="259" t="s">
        <v>2456</v>
      </c>
      <c r="F46" s="260">
        <v>1</v>
      </c>
    </row>
    <row r="47" spans="2:6" ht="25.5" customHeight="1">
      <c r="B47" s="261" t="s">
        <v>2401</v>
      </c>
      <c r="C47" s="259" t="s">
        <v>2457</v>
      </c>
      <c r="D47" s="259">
        <v>28.23</v>
      </c>
      <c r="E47" s="259" t="s">
        <v>2458</v>
      </c>
      <c r="F47" s="260">
        <v>1</v>
      </c>
    </row>
    <row r="48" spans="2:6" ht="25.5" customHeight="1">
      <c r="B48" s="261" t="s">
        <v>2356</v>
      </c>
      <c r="C48" s="259" t="s">
        <v>2459</v>
      </c>
      <c r="D48" s="259">
        <v>28.95</v>
      </c>
      <c r="E48" s="259" t="s">
        <v>2460</v>
      </c>
      <c r="F48" s="260">
        <v>1</v>
      </c>
    </row>
    <row r="49" spans="2:6" ht="12.75">
      <c r="B49" s="261" t="s">
        <v>2367</v>
      </c>
      <c r="C49" s="259" t="s">
        <v>2461</v>
      </c>
      <c r="D49" s="259">
        <v>50.3367</v>
      </c>
      <c r="E49" s="259">
        <v>1.7065</v>
      </c>
      <c r="F49" s="260">
        <v>1.7065</v>
      </c>
    </row>
    <row r="50" spans="2:6" ht="12.75">
      <c r="B50" s="261" t="s">
        <v>2397</v>
      </c>
      <c r="C50" s="259" t="s">
        <v>4124</v>
      </c>
      <c r="D50" s="259">
        <v>32.13</v>
      </c>
      <c r="E50" s="259">
        <v>1.0893</v>
      </c>
      <c r="F50" s="260">
        <v>1.0893</v>
      </c>
    </row>
    <row r="51" spans="2:6" ht="25.5" customHeight="1">
      <c r="B51" s="261" t="s">
        <v>2403</v>
      </c>
      <c r="C51" s="259" t="s">
        <v>2462</v>
      </c>
      <c r="D51" s="259">
        <v>28.34</v>
      </c>
      <c r="E51" s="259" t="s">
        <v>2463</v>
      </c>
      <c r="F51" s="260">
        <v>1</v>
      </c>
    </row>
    <row r="52" spans="2:6" ht="25.5" customHeight="1">
      <c r="B52" s="261" t="s">
        <v>2398</v>
      </c>
      <c r="C52" s="259" t="s">
        <v>2464</v>
      </c>
      <c r="D52" s="259">
        <v>28.7833</v>
      </c>
      <c r="E52" s="259" t="s">
        <v>2465</v>
      </c>
      <c r="F52" s="260">
        <v>1</v>
      </c>
    </row>
    <row r="53" spans="2:6" ht="12.75">
      <c r="B53" s="261" t="s">
        <v>2399</v>
      </c>
      <c r="C53" s="259" t="s">
        <v>2466</v>
      </c>
      <c r="D53" s="259">
        <v>33.4567</v>
      </c>
      <c r="E53" s="259">
        <v>1.1343</v>
      </c>
      <c r="F53" s="260">
        <v>1.1343</v>
      </c>
    </row>
    <row r="54" spans="2:6" ht="25.5" customHeight="1">
      <c r="B54" s="261" t="s">
        <v>2400</v>
      </c>
      <c r="C54" s="259" t="s">
        <v>1710</v>
      </c>
      <c r="D54" s="259">
        <v>28.84</v>
      </c>
      <c r="E54" s="259" t="s">
        <v>2454</v>
      </c>
      <c r="F54" s="260">
        <v>1</v>
      </c>
    </row>
    <row r="55" spans="2:6" ht="25.5" customHeight="1">
      <c r="B55" s="261" t="s">
        <v>2370</v>
      </c>
      <c r="C55" s="259" t="s">
        <v>2467</v>
      </c>
      <c r="D55" s="259">
        <v>28.71</v>
      </c>
      <c r="E55" s="259" t="s">
        <v>2468</v>
      </c>
      <c r="F55" s="260">
        <v>1</v>
      </c>
    </row>
    <row r="56" spans="2:6" ht="12.75">
      <c r="B56" s="261" t="s">
        <v>2406</v>
      </c>
      <c r="C56" s="259" t="s">
        <v>3590</v>
      </c>
      <c r="D56" s="259">
        <v>30.75</v>
      </c>
      <c r="E56" s="259">
        <v>1.0425</v>
      </c>
      <c r="F56" s="260">
        <v>1.0425</v>
      </c>
    </row>
    <row r="57" spans="2:6" ht="25.5" customHeight="1">
      <c r="B57" s="261" t="s">
        <v>2355</v>
      </c>
      <c r="C57" s="259" t="s">
        <v>2469</v>
      </c>
      <c r="D57" s="259">
        <v>43.6967</v>
      </c>
      <c r="E57" s="259">
        <v>1.4814</v>
      </c>
      <c r="F57" s="260">
        <v>1.4814</v>
      </c>
    </row>
    <row r="58" spans="2:6" ht="12.75">
      <c r="B58" s="261" t="s">
        <v>2372</v>
      </c>
      <c r="C58" s="259" t="s">
        <v>686</v>
      </c>
      <c r="D58" s="259">
        <v>32.7733</v>
      </c>
      <c r="E58" s="259">
        <v>1.1111</v>
      </c>
      <c r="F58" s="260">
        <v>1.1111</v>
      </c>
    </row>
    <row r="59" spans="2:6" ht="25.5" customHeight="1">
      <c r="B59" s="261" t="s">
        <v>2410</v>
      </c>
      <c r="C59" s="259" t="s">
        <v>2470</v>
      </c>
      <c r="D59" s="259">
        <v>28.23</v>
      </c>
      <c r="E59" s="259" t="s">
        <v>2458</v>
      </c>
      <c r="F59" s="260">
        <v>1</v>
      </c>
    </row>
    <row r="60" spans="2:5" ht="12.75">
      <c r="B60" s="258"/>
      <c r="C60" s="258"/>
      <c r="D60" s="258"/>
      <c r="E60" s="258"/>
    </row>
    <row r="61" spans="2:5" ht="12.75">
      <c r="B61" s="258"/>
      <c r="C61" s="258"/>
      <c r="D61" s="258"/>
      <c r="E61" s="258"/>
    </row>
    <row r="62" spans="2:5" ht="12.75">
      <c r="B62" s="258"/>
      <c r="C62" s="258"/>
      <c r="D62" s="258"/>
      <c r="E62" s="258"/>
    </row>
    <row r="63" spans="2:5" ht="12.75">
      <c r="B63" s="258"/>
      <c r="C63" s="258"/>
      <c r="D63" s="258"/>
      <c r="E63" s="258"/>
    </row>
    <row r="64" spans="2:5" ht="12.75">
      <c r="B64" s="258"/>
      <c r="C64" s="258"/>
      <c r="D64" s="258"/>
      <c r="E64" s="258"/>
    </row>
    <row r="65" spans="2:5" ht="12.75">
      <c r="B65" s="258"/>
      <c r="C65" s="258"/>
      <c r="D65" s="258"/>
      <c r="E65" s="258"/>
    </row>
    <row r="66" spans="2:5" ht="12.75">
      <c r="B66" s="258"/>
      <c r="C66" s="258"/>
      <c r="D66" s="258"/>
      <c r="E66" s="258"/>
    </row>
    <row r="67" spans="2:5" ht="12.75">
      <c r="B67" s="258"/>
      <c r="C67" s="258"/>
      <c r="D67" s="258"/>
      <c r="E67" s="258"/>
    </row>
    <row r="68" spans="2:5" ht="12.75">
      <c r="B68" s="258"/>
      <c r="C68" s="258"/>
      <c r="D68" s="258"/>
      <c r="E68" s="258"/>
    </row>
    <row r="69" spans="2:5" ht="12.75">
      <c r="B69" s="258"/>
      <c r="C69" s="258"/>
      <c r="D69" s="258"/>
      <c r="E69" s="258"/>
    </row>
    <row r="70" spans="2:5" ht="12.75">
      <c r="B70" s="258"/>
      <c r="C70" s="258"/>
      <c r="D70" s="258"/>
      <c r="E70" s="258"/>
    </row>
    <row r="71" spans="2:5" ht="12.75">
      <c r="B71" s="258"/>
      <c r="C71" s="258"/>
      <c r="D71" s="258"/>
      <c r="E71" s="258"/>
    </row>
    <row r="72" spans="2:5" ht="12.75">
      <c r="B72" s="258"/>
      <c r="C72" s="258"/>
      <c r="D72" s="258"/>
      <c r="E72" s="258"/>
    </row>
    <row r="73" spans="2:5" ht="12.75">
      <c r="B73" s="258"/>
      <c r="C73" s="258"/>
      <c r="D73" s="258"/>
      <c r="E73" s="258"/>
    </row>
    <row r="74" spans="2:5" ht="12.75">
      <c r="B74" s="258"/>
      <c r="C74" s="258"/>
      <c r="D74" s="258"/>
      <c r="E74" s="258"/>
    </row>
    <row r="75" spans="2:5" ht="12.75">
      <c r="B75" s="258"/>
      <c r="C75" s="258"/>
      <c r="D75" s="258"/>
      <c r="E75" s="258"/>
    </row>
    <row r="76" spans="2:5" ht="12.75">
      <c r="B76" s="258"/>
      <c r="C76" s="258"/>
      <c r="D76" s="258"/>
      <c r="E76" s="258"/>
    </row>
    <row r="77" spans="2:5" ht="12.75">
      <c r="B77" s="258"/>
      <c r="C77" s="258"/>
      <c r="D77" s="258"/>
      <c r="E77" s="258"/>
    </row>
    <row r="78" spans="2:5" ht="12.75">
      <c r="B78" s="258"/>
      <c r="C78" s="258"/>
      <c r="D78" s="258"/>
      <c r="E78" s="258"/>
    </row>
    <row r="79" spans="2:5" ht="12.75">
      <c r="B79" s="258"/>
      <c r="C79" s="258"/>
      <c r="D79" s="258"/>
      <c r="E79" s="258"/>
    </row>
    <row r="80" spans="2:5" ht="12.75">
      <c r="B80" s="258"/>
      <c r="C80" s="258"/>
      <c r="D80" s="258"/>
      <c r="E80" s="258"/>
    </row>
    <row r="81" spans="2:5" ht="12.75">
      <c r="B81" s="258"/>
      <c r="C81" s="258"/>
      <c r="D81" s="258"/>
      <c r="E81" s="258"/>
    </row>
    <row r="82" spans="2:5" ht="12.75">
      <c r="B82" s="258"/>
      <c r="C82" s="258"/>
      <c r="D82" s="258"/>
      <c r="E82" s="258"/>
    </row>
    <row r="83" spans="2:5" ht="12.75">
      <c r="B83" s="258"/>
      <c r="C83" s="258"/>
      <c r="D83" s="258"/>
      <c r="E83" s="258"/>
    </row>
    <row r="84" spans="2:5" ht="12.75">
      <c r="B84" s="258"/>
      <c r="C84" s="258"/>
      <c r="D84" s="258"/>
      <c r="E84" s="258"/>
    </row>
    <row r="85" spans="2:5" ht="12.75">
      <c r="B85" s="258"/>
      <c r="C85" s="258"/>
      <c r="D85" s="258"/>
      <c r="E85" s="258"/>
    </row>
    <row r="86" spans="2:5" ht="12.75">
      <c r="B86" s="258"/>
      <c r="C86" s="258"/>
      <c r="D86" s="258"/>
      <c r="E86" s="258"/>
    </row>
    <row r="87" spans="2:5" ht="12.75">
      <c r="B87" s="258"/>
      <c r="C87" s="258"/>
      <c r="D87" s="258"/>
      <c r="E87" s="258"/>
    </row>
    <row r="88" spans="2:5" ht="12.75">
      <c r="B88" s="258"/>
      <c r="C88" s="258"/>
      <c r="D88" s="258"/>
      <c r="E88" s="258"/>
    </row>
    <row r="89" spans="2:5" ht="12.75">
      <c r="B89" s="258"/>
      <c r="C89" s="258"/>
      <c r="D89" s="258"/>
      <c r="E89" s="258"/>
    </row>
    <row r="90" spans="2:5" ht="12.75">
      <c r="B90" s="258"/>
      <c r="C90" s="258"/>
      <c r="D90" s="258"/>
      <c r="E90" s="258"/>
    </row>
    <row r="91" spans="2:5" ht="12.75">
      <c r="B91" s="258"/>
      <c r="C91" s="258"/>
      <c r="D91" s="258"/>
      <c r="E91" s="258"/>
    </row>
    <row r="92" spans="2:5" ht="12.75">
      <c r="B92" s="258"/>
      <c r="C92" s="258"/>
      <c r="D92" s="258"/>
      <c r="E92" s="258"/>
    </row>
    <row r="93" spans="2:5" ht="12.75">
      <c r="B93" s="258"/>
      <c r="C93" s="258"/>
      <c r="D93" s="258"/>
      <c r="E93" s="258"/>
    </row>
    <row r="94" spans="2:5" ht="12.75">
      <c r="B94" s="258"/>
      <c r="C94" s="258"/>
      <c r="D94" s="258"/>
      <c r="E94" s="258"/>
    </row>
    <row r="95" spans="2:5" ht="12.75">
      <c r="B95" s="258"/>
      <c r="C95" s="258"/>
      <c r="D95" s="258"/>
      <c r="E95" s="258"/>
    </row>
    <row r="96" spans="2:5" ht="12.75">
      <c r="B96" s="258"/>
      <c r="C96" s="258"/>
      <c r="D96" s="258"/>
      <c r="E96" s="258"/>
    </row>
    <row r="97" spans="2:5" ht="12.75">
      <c r="B97" s="258"/>
      <c r="C97" s="258"/>
      <c r="D97" s="258"/>
      <c r="E97" s="258"/>
    </row>
    <row r="98" spans="2:5" ht="12.75">
      <c r="B98" s="258"/>
      <c r="C98" s="258"/>
      <c r="D98" s="258"/>
      <c r="E98" s="258"/>
    </row>
    <row r="99" spans="2:5" ht="12.75">
      <c r="B99" s="258"/>
      <c r="C99" s="258"/>
      <c r="D99" s="258"/>
      <c r="E99" s="258"/>
    </row>
    <row r="100" spans="2:5" ht="12.75">
      <c r="B100" s="258"/>
      <c r="C100" s="258"/>
      <c r="D100" s="258"/>
      <c r="E100" s="258"/>
    </row>
    <row r="101" spans="2:5" ht="12.75">
      <c r="B101" s="258"/>
      <c r="C101" s="258"/>
      <c r="D101" s="258"/>
      <c r="E101" s="258"/>
    </row>
    <row r="102" spans="2:5" ht="12.75">
      <c r="B102" s="258"/>
      <c r="C102" s="258"/>
      <c r="D102" s="258"/>
      <c r="E102" s="258"/>
    </row>
    <row r="103" spans="2:5" ht="12.75">
      <c r="B103" s="258"/>
      <c r="C103" s="258"/>
      <c r="D103" s="258"/>
      <c r="E103" s="258"/>
    </row>
    <row r="104" spans="2:5" ht="12.75">
      <c r="B104" s="258"/>
      <c r="C104" s="258"/>
      <c r="D104" s="258"/>
      <c r="E104" s="258"/>
    </row>
    <row r="105" spans="2:5" ht="12.75">
      <c r="B105" s="258"/>
      <c r="C105" s="258"/>
      <c r="D105" s="258"/>
      <c r="E105" s="258"/>
    </row>
    <row r="106" spans="2:5" ht="12.75">
      <c r="B106" s="258"/>
      <c r="C106" s="258"/>
      <c r="D106" s="258"/>
      <c r="E106" s="258"/>
    </row>
    <row r="107" spans="2:5" ht="12.75">
      <c r="B107" s="258"/>
      <c r="C107" s="258"/>
      <c r="D107" s="258"/>
      <c r="E107" s="258"/>
    </row>
    <row r="108" spans="2:5" ht="12.75">
      <c r="B108" s="258"/>
      <c r="C108" s="258"/>
      <c r="D108" s="258"/>
      <c r="E108" s="258"/>
    </row>
    <row r="109" spans="2:5" ht="12.75">
      <c r="B109" s="258"/>
      <c r="C109" s="258"/>
      <c r="D109" s="258"/>
      <c r="E109" s="258"/>
    </row>
    <row r="110" spans="2:5" ht="12.75">
      <c r="B110" s="258"/>
      <c r="C110" s="258"/>
      <c r="D110" s="258"/>
      <c r="E110" s="258"/>
    </row>
    <row r="111" spans="2:5" ht="12.75">
      <c r="B111" s="258"/>
      <c r="C111" s="258"/>
      <c r="D111" s="258"/>
      <c r="E111" s="258"/>
    </row>
    <row r="112" spans="2:5" ht="12.75">
      <c r="B112" s="258"/>
      <c r="C112" s="258"/>
      <c r="D112" s="258"/>
      <c r="E112" s="258"/>
    </row>
    <row r="113" spans="2:5" ht="12.75">
      <c r="B113" s="258"/>
      <c r="C113" s="258"/>
      <c r="D113" s="258"/>
      <c r="E113" s="258"/>
    </row>
    <row r="114" spans="2:5" ht="12.75">
      <c r="B114" s="258"/>
      <c r="C114" s="258"/>
      <c r="D114" s="258"/>
      <c r="E114" s="258"/>
    </row>
    <row r="115" spans="2:5" ht="12.75">
      <c r="B115" s="258"/>
      <c r="C115" s="258"/>
      <c r="D115" s="258"/>
      <c r="E115" s="258"/>
    </row>
    <row r="116" spans="2:5" ht="12.75">
      <c r="B116" s="258"/>
      <c r="C116" s="258"/>
      <c r="D116" s="258"/>
      <c r="E116" s="258"/>
    </row>
    <row r="117" spans="2:5" ht="12.75">
      <c r="B117" s="258"/>
      <c r="C117" s="258"/>
      <c r="D117" s="258"/>
      <c r="E117" s="258"/>
    </row>
    <row r="118" spans="2:5" ht="12.75">
      <c r="B118" s="258"/>
      <c r="C118" s="258"/>
      <c r="D118" s="258"/>
      <c r="E118" s="258"/>
    </row>
    <row r="119" spans="2:5" ht="12.75">
      <c r="B119" s="258"/>
      <c r="C119" s="258"/>
      <c r="D119" s="258"/>
      <c r="E119" s="258"/>
    </row>
    <row r="120" spans="2:5" ht="12.75">
      <c r="B120" s="258"/>
      <c r="C120" s="258"/>
      <c r="D120" s="258"/>
      <c r="E120" s="258"/>
    </row>
    <row r="121" spans="2:5" ht="12.75">
      <c r="B121" s="258"/>
      <c r="C121" s="258"/>
      <c r="D121" s="258"/>
      <c r="E121" s="258"/>
    </row>
    <row r="122" spans="2:5" ht="12.75">
      <c r="B122" s="258"/>
      <c r="C122" s="258"/>
      <c r="D122" s="258"/>
      <c r="E122" s="258"/>
    </row>
    <row r="123" spans="2:5" ht="12.75">
      <c r="B123" s="258"/>
      <c r="C123" s="258"/>
      <c r="D123" s="258"/>
      <c r="E123" s="258"/>
    </row>
    <row r="124" spans="2:5" ht="12.75">
      <c r="B124" s="258"/>
      <c r="C124" s="258"/>
      <c r="D124" s="258"/>
      <c r="E124" s="258"/>
    </row>
    <row r="125" spans="2:5" ht="12.75">
      <c r="B125" s="258"/>
      <c r="C125" s="258"/>
      <c r="D125" s="258"/>
      <c r="E125" s="258"/>
    </row>
    <row r="126" spans="2:5" ht="12.75">
      <c r="B126" s="258"/>
      <c r="C126" s="258"/>
      <c r="D126" s="258"/>
      <c r="E126" s="258"/>
    </row>
    <row r="127" spans="2:5" ht="12.75">
      <c r="B127" s="258"/>
      <c r="C127" s="258"/>
      <c r="D127" s="258"/>
      <c r="E127" s="258"/>
    </row>
    <row r="128" spans="2:5" ht="12.75">
      <c r="B128" s="258"/>
      <c r="C128" s="258"/>
      <c r="D128" s="258"/>
      <c r="E128" s="258"/>
    </row>
    <row r="129" spans="2:5" ht="12.75">
      <c r="B129" s="258"/>
      <c r="C129" s="258"/>
      <c r="D129" s="258"/>
      <c r="E129" s="258"/>
    </row>
    <row r="130" spans="2:5" ht="12.75">
      <c r="B130" s="258"/>
      <c r="C130" s="258"/>
      <c r="D130" s="258"/>
      <c r="E130" s="258"/>
    </row>
    <row r="131" spans="2:5" ht="12.75">
      <c r="B131" s="258"/>
      <c r="C131" s="258"/>
      <c r="D131" s="258"/>
      <c r="E131" s="258"/>
    </row>
    <row r="132" spans="2:5" ht="12.75">
      <c r="B132" s="258"/>
      <c r="C132" s="258"/>
      <c r="D132" s="258"/>
      <c r="E132" s="258"/>
    </row>
    <row r="133" spans="2:5" ht="12.75">
      <c r="B133" s="258"/>
      <c r="C133" s="258"/>
      <c r="D133" s="258"/>
      <c r="E133" s="258"/>
    </row>
    <row r="134" spans="2:5" ht="12.75">
      <c r="B134" s="258"/>
      <c r="C134" s="258"/>
      <c r="D134" s="258"/>
      <c r="E134" s="258"/>
    </row>
    <row r="135" spans="2:5" ht="12.75">
      <c r="B135" s="258"/>
      <c r="C135" s="258"/>
      <c r="D135" s="258"/>
      <c r="E135" s="258"/>
    </row>
    <row r="136" spans="2:5" ht="12.75">
      <c r="B136" s="258"/>
      <c r="C136" s="258"/>
      <c r="D136" s="258"/>
      <c r="E136" s="258"/>
    </row>
    <row r="137" spans="2:5" ht="12.75">
      <c r="B137" s="258"/>
      <c r="C137" s="258"/>
      <c r="D137" s="258"/>
      <c r="E137" s="258"/>
    </row>
    <row r="138" spans="2:5" ht="12.75">
      <c r="B138" s="258"/>
      <c r="C138" s="258"/>
      <c r="D138" s="258"/>
      <c r="E138" s="258"/>
    </row>
    <row r="139" spans="2:5" ht="12.75">
      <c r="B139" s="258"/>
      <c r="C139" s="258"/>
      <c r="D139" s="258"/>
      <c r="E139" s="258"/>
    </row>
    <row r="140" spans="2:5" ht="12.75">
      <c r="B140" s="258"/>
      <c r="C140" s="258"/>
      <c r="D140" s="258"/>
      <c r="E140" s="258"/>
    </row>
    <row r="141" spans="2:5" ht="12.75">
      <c r="B141" s="258"/>
      <c r="C141" s="258"/>
      <c r="D141" s="258"/>
      <c r="E141" s="258"/>
    </row>
    <row r="142" spans="2:5" ht="12.75">
      <c r="B142" s="258"/>
      <c r="C142" s="258"/>
      <c r="D142" s="258"/>
      <c r="E142" s="258"/>
    </row>
    <row r="143" spans="2:5" ht="12.75">
      <c r="B143" s="258"/>
      <c r="C143" s="258"/>
      <c r="D143" s="258"/>
      <c r="E143" s="258"/>
    </row>
    <row r="144" spans="2:5" ht="12.75">
      <c r="B144" s="258"/>
      <c r="C144" s="258"/>
      <c r="D144" s="258"/>
      <c r="E144" s="258"/>
    </row>
    <row r="145" spans="2:5" ht="12.75">
      <c r="B145" s="258"/>
      <c r="C145" s="258"/>
      <c r="D145" s="258"/>
      <c r="E145" s="258"/>
    </row>
    <row r="146" spans="2:5" ht="12.75">
      <c r="B146" s="258"/>
      <c r="C146" s="258"/>
      <c r="D146" s="258"/>
      <c r="E146" s="258"/>
    </row>
    <row r="147" spans="2:5" ht="12.75">
      <c r="B147" s="258"/>
      <c r="C147" s="258"/>
      <c r="D147" s="258"/>
      <c r="E147" s="258"/>
    </row>
    <row r="148" spans="2:5" ht="12.75">
      <c r="B148" s="258"/>
      <c r="C148" s="258"/>
      <c r="D148" s="258"/>
      <c r="E148" s="258"/>
    </row>
    <row r="149" spans="2:5" ht="12.75">
      <c r="B149" s="258"/>
      <c r="C149" s="258"/>
      <c r="D149" s="258"/>
      <c r="E149" s="258"/>
    </row>
    <row r="150" spans="2:5" ht="12.75">
      <c r="B150" s="258"/>
      <c r="C150" s="258"/>
      <c r="D150" s="258"/>
      <c r="E150" s="258"/>
    </row>
    <row r="151" spans="2:5" ht="12.75">
      <c r="B151" s="258"/>
      <c r="C151" s="258"/>
      <c r="D151" s="258"/>
      <c r="E151" s="258"/>
    </row>
    <row r="152" spans="2:5" ht="12.75">
      <c r="B152" s="258"/>
      <c r="C152" s="258"/>
      <c r="D152" s="258"/>
      <c r="E152" s="258"/>
    </row>
    <row r="153" spans="2:5" ht="12.75">
      <c r="B153" s="258"/>
      <c r="C153" s="258"/>
      <c r="D153" s="258"/>
      <c r="E153" s="258"/>
    </row>
    <row r="154" spans="2:5" ht="12.75">
      <c r="B154" s="258"/>
      <c r="C154" s="258"/>
      <c r="D154" s="258"/>
      <c r="E154" s="258"/>
    </row>
    <row r="155" spans="2:5" ht="12.75">
      <c r="B155" s="258"/>
      <c r="C155" s="258"/>
      <c r="D155" s="258"/>
      <c r="E155" s="258"/>
    </row>
    <row r="156" spans="2:5" ht="12.75">
      <c r="B156" s="258"/>
      <c r="C156" s="258"/>
      <c r="D156" s="258"/>
      <c r="E156" s="258"/>
    </row>
    <row r="157" spans="2:5" ht="12.75">
      <c r="B157" s="258"/>
      <c r="C157" s="258"/>
      <c r="D157" s="258"/>
      <c r="E157" s="258"/>
    </row>
    <row r="158" spans="2:5" ht="12.75">
      <c r="B158" s="258"/>
      <c r="C158" s="258"/>
      <c r="D158" s="258"/>
      <c r="E158" s="258"/>
    </row>
    <row r="159" spans="2:5" ht="12.75">
      <c r="B159" s="258"/>
      <c r="C159" s="258"/>
      <c r="D159" s="258"/>
      <c r="E159" s="258"/>
    </row>
    <row r="160" spans="2:5" ht="12.75">
      <c r="B160" s="258"/>
      <c r="C160" s="258"/>
      <c r="D160" s="258"/>
      <c r="E160" s="258"/>
    </row>
    <row r="161" spans="2:5" ht="12.75">
      <c r="B161" s="258"/>
      <c r="C161" s="258"/>
      <c r="D161" s="258"/>
      <c r="E161" s="258"/>
    </row>
    <row r="162" spans="2:5" ht="12.75">
      <c r="B162" s="258"/>
      <c r="C162" s="258"/>
      <c r="D162" s="258"/>
      <c r="E162" s="258"/>
    </row>
    <row r="163" spans="2:5" ht="12.75">
      <c r="B163" s="258"/>
      <c r="C163" s="258"/>
      <c r="D163" s="258"/>
      <c r="E163" s="258"/>
    </row>
    <row r="164" spans="2:5" ht="12.75">
      <c r="B164" s="258"/>
      <c r="C164" s="258"/>
      <c r="D164" s="258"/>
      <c r="E164" s="258"/>
    </row>
    <row r="165" spans="2:5" ht="12.75">
      <c r="B165" s="258"/>
      <c r="C165" s="258"/>
      <c r="D165" s="258"/>
      <c r="E165" s="258"/>
    </row>
    <row r="166" spans="2:5" ht="12.75">
      <c r="B166" s="258"/>
      <c r="C166" s="258"/>
      <c r="D166" s="258"/>
      <c r="E166" s="258"/>
    </row>
    <row r="167" spans="2:5" ht="12.75">
      <c r="B167" s="258"/>
      <c r="C167" s="258"/>
      <c r="D167" s="258"/>
      <c r="E167" s="258"/>
    </row>
    <row r="168" spans="2:5" ht="12.75">
      <c r="B168" s="258"/>
      <c r="C168" s="258"/>
      <c r="D168" s="258"/>
      <c r="E168" s="258"/>
    </row>
    <row r="169" spans="2:5" ht="12.75">
      <c r="B169" s="258"/>
      <c r="C169" s="258"/>
      <c r="D169" s="258"/>
      <c r="E169" s="258"/>
    </row>
    <row r="170" spans="2:5" ht="12.75">
      <c r="B170" s="258"/>
      <c r="C170" s="258"/>
      <c r="D170" s="258"/>
      <c r="E170" s="258"/>
    </row>
    <row r="171" spans="2:5" ht="12.75">
      <c r="B171" s="258"/>
      <c r="C171" s="258"/>
      <c r="D171" s="258"/>
      <c r="E171" s="258"/>
    </row>
    <row r="172" spans="2:5" ht="12.75">
      <c r="B172" s="258"/>
      <c r="C172" s="258"/>
      <c r="D172" s="258"/>
      <c r="E172" s="258"/>
    </row>
    <row r="173" spans="2:5" ht="12.75">
      <c r="B173" s="258"/>
      <c r="C173" s="258"/>
      <c r="D173" s="258"/>
      <c r="E173" s="258"/>
    </row>
    <row r="174" spans="2:5" ht="12.75">
      <c r="B174" s="258"/>
      <c r="C174" s="258"/>
      <c r="D174" s="258"/>
      <c r="E174" s="258"/>
    </row>
    <row r="175" spans="2:5" ht="12.75">
      <c r="B175" s="258"/>
      <c r="C175" s="258"/>
      <c r="D175" s="258"/>
      <c r="E175" s="258"/>
    </row>
    <row r="176" spans="2:5" ht="12.75">
      <c r="B176" s="258"/>
      <c r="C176" s="258"/>
      <c r="D176" s="258"/>
      <c r="E176" s="258"/>
    </row>
    <row r="177" spans="2:5" ht="12.75">
      <c r="B177" s="258"/>
      <c r="C177" s="258"/>
      <c r="D177" s="258"/>
      <c r="E177" s="258"/>
    </row>
    <row r="178" spans="2:5" ht="12.75">
      <c r="B178" s="258"/>
      <c r="C178" s="258"/>
      <c r="D178" s="258"/>
      <c r="E178" s="258"/>
    </row>
    <row r="179" spans="2:5" ht="12.75">
      <c r="B179" s="258"/>
      <c r="C179" s="258"/>
      <c r="D179" s="258"/>
      <c r="E179" s="258"/>
    </row>
    <row r="180" spans="2:5" ht="12.75">
      <c r="B180" s="258"/>
      <c r="C180" s="258"/>
      <c r="D180" s="258"/>
      <c r="E180" s="258"/>
    </row>
    <row r="181" spans="2:5" ht="12.75">
      <c r="B181" s="258"/>
      <c r="C181" s="258"/>
      <c r="D181" s="258"/>
      <c r="E181" s="258"/>
    </row>
    <row r="182" spans="2:5" ht="12.75">
      <c r="B182" s="258"/>
      <c r="C182" s="258"/>
      <c r="D182" s="258"/>
      <c r="E182" s="258"/>
    </row>
    <row r="183" spans="2:5" ht="12.75">
      <c r="B183" s="258"/>
      <c r="C183" s="258"/>
      <c r="D183" s="258"/>
      <c r="E183" s="258"/>
    </row>
    <row r="184" spans="2:5" ht="12.75">
      <c r="B184" s="258"/>
      <c r="C184" s="258"/>
      <c r="D184" s="258"/>
      <c r="E184" s="258"/>
    </row>
    <row r="185" spans="2:5" ht="12.75">
      <c r="B185" s="258"/>
      <c r="C185" s="258"/>
      <c r="D185" s="258"/>
      <c r="E185" s="258"/>
    </row>
    <row r="186" spans="2:5" ht="12.75">
      <c r="B186" s="258"/>
      <c r="C186" s="258"/>
      <c r="D186" s="258"/>
      <c r="E186" s="258"/>
    </row>
    <row r="187" spans="2:5" ht="12.75">
      <c r="B187" s="258"/>
      <c r="C187" s="258"/>
      <c r="D187" s="258"/>
      <c r="E187" s="258"/>
    </row>
    <row r="188" spans="2:5" ht="12.75">
      <c r="B188" s="258"/>
      <c r="C188" s="258"/>
      <c r="D188" s="258"/>
      <c r="E188" s="258"/>
    </row>
    <row r="189" spans="2:5" ht="12.75">
      <c r="B189" s="258"/>
      <c r="C189" s="258"/>
      <c r="D189" s="258"/>
      <c r="E189" s="258"/>
    </row>
    <row r="190" spans="2:5" ht="12.75">
      <c r="B190" s="258"/>
      <c r="C190" s="258"/>
      <c r="D190" s="258"/>
      <c r="E190" s="258"/>
    </row>
    <row r="191" spans="2:5" ht="12.75">
      <c r="B191" s="258"/>
      <c r="C191" s="258"/>
      <c r="D191" s="258"/>
      <c r="E191" s="258"/>
    </row>
    <row r="192" spans="2:5" ht="12.75">
      <c r="B192" s="258"/>
      <c r="C192" s="258"/>
      <c r="D192" s="258"/>
      <c r="E192" s="258"/>
    </row>
    <row r="193" spans="2:5" ht="12.75">
      <c r="B193" s="258"/>
      <c r="C193" s="258"/>
      <c r="D193" s="258"/>
      <c r="E193" s="258"/>
    </row>
    <row r="194" spans="2:5" ht="12.75">
      <c r="B194" s="258"/>
      <c r="C194" s="258"/>
      <c r="D194" s="258"/>
      <c r="E194" s="258"/>
    </row>
    <row r="195" spans="2:5" ht="12.75">
      <c r="B195" s="258"/>
      <c r="C195" s="258"/>
      <c r="D195" s="258"/>
      <c r="E195" s="258"/>
    </row>
    <row r="196" spans="2:5" ht="12.75">
      <c r="B196" s="258"/>
      <c r="C196" s="258"/>
      <c r="D196" s="258"/>
      <c r="E196" s="258"/>
    </row>
    <row r="197" spans="2:5" ht="12.75">
      <c r="B197" s="258"/>
      <c r="C197" s="258"/>
      <c r="D197" s="258"/>
      <c r="E197" s="258"/>
    </row>
    <row r="198" spans="2:5" ht="12.75">
      <c r="B198" s="258"/>
      <c r="C198" s="258"/>
      <c r="D198" s="258"/>
      <c r="E198" s="258"/>
    </row>
    <row r="199" spans="2:5" ht="12.75">
      <c r="B199" s="258"/>
      <c r="C199" s="258"/>
      <c r="D199" s="258"/>
      <c r="E199" s="258"/>
    </row>
    <row r="200" spans="2:5" ht="12.75">
      <c r="B200" s="258"/>
      <c r="C200" s="258"/>
      <c r="D200" s="258"/>
      <c r="E200" s="258"/>
    </row>
    <row r="201" spans="2:5" ht="12.75">
      <c r="B201" s="258"/>
      <c r="C201" s="258"/>
      <c r="D201" s="258"/>
      <c r="E201" s="258"/>
    </row>
    <row r="202" spans="2:5" ht="12.75">
      <c r="B202" s="258"/>
      <c r="C202" s="258"/>
      <c r="D202" s="258"/>
      <c r="E202" s="258"/>
    </row>
    <row r="203" spans="2:5" ht="12.75">
      <c r="B203" s="258"/>
      <c r="C203" s="258"/>
      <c r="D203" s="258"/>
      <c r="E203" s="258"/>
    </row>
    <row r="204" spans="2:5" ht="12.75">
      <c r="B204" s="258"/>
      <c r="C204" s="258"/>
      <c r="D204" s="258"/>
      <c r="E204" s="258"/>
    </row>
    <row r="205" spans="2:5" ht="12.75">
      <c r="B205" s="258"/>
      <c r="C205" s="258"/>
      <c r="D205" s="258"/>
      <c r="E205" s="258"/>
    </row>
    <row r="206" spans="2:5" ht="12.75">
      <c r="B206" s="258"/>
      <c r="C206" s="258"/>
      <c r="D206" s="258"/>
      <c r="E206" s="258"/>
    </row>
    <row r="207" spans="2:5" ht="12.75">
      <c r="B207" s="258"/>
      <c r="C207" s="258"/>
      <c r="D207" s="258"/>
      <c r="E207" s="258"/>
    </row>
    <row r="208" spans="2:5" ht="12.75">
      <c r="B208" s="258"/>
      <c r="C208" s="258"/>
      <c r="D208" s="258"/>
      <c r="E208" s="258"/>
    </row>
    <row r="209" spans="2:5" ht="12.75">
      <c r="B209" s="258"/>
      <c r="C209" s="258"/>
      <c r="D209" s="258"/>
      <c r="E209" s="258"/>
    </row>
    <row r="210" spans="2:5" ht="12.75">
      <c r="B210" s="258"/>
      <c r="C210" s="258"/>
      <c r="D210" s="258"/>
      <c r="E210" s="258"/>
    </row>
    <row r="211" spans="2:5" ht="12.75">
      <c r="B211" s="258"/>
      <c r="C211" s="258"/>
      <c r="D211" s="258"/>
      <c r="E211" s="258"/>
    </row>
    <row r="212" spans="2:5" ht="12.75">
      <c r="B212" s="258"/>
      <c r="C212" s="258"/>
      <c r="D212" s="258"/>
      <c r="E212" s="258"/>
    </row>
    <row r="213" spans="2:5" ht="12.75">
      <c r="B213" s="258"/>
      <c r="C213" s="258"/>
      <c r="D213" s="258"/>
      <c r="E213" s="258"/>
    </row>
    <row r="214" spans="2:5" ht="12.75">
      <c r="B214" s="258"/>
      <c r="C214" s="258"/>
      <c r="D214" s="258"/>
      <c r="E214" s="258"/>
    </row>
    <row r="215" spans="2:5" ht="12.75">
      <c r="B215" s="258"/>
      <c r="C215" s="258"/>
      <c r="D215" s="258"/>
      <c r="E215" s="258"/>
    </row>
    <row r="216" spans="2:5" ht="12.75">
      <c r="B216" s="258"/>
      <c r="C216" s="258"/>
      <c r="D216" s="258"/>
      <c r="E216" s="258"/>
    </row>
    <row r="217" spans="2:5" ht="12.75">
      <c r="B217" s="258"/>
      <c r="C217" s="258"/>
      <c r="D217" s="258"/>
      <c r="E217" s="258"/>
    </row>
    <row r="218" spans="2:5" ht="12.75">
      <c r="B218" s="258"/>
      <c r="C218" s="258"/>
      <c r="D218" s="258"/>
      <c r="E218" s="258"/>
    </row>
    <row r="219" spans="2:5" ht="12.75">
      <c r="B219" s="258"/>
      <c r="C219" s="258"/>
      <c r="D219" s="258"/>
      <c r="E219" s="258"/>
    </row>
    <row r="220" spans="2:5" ht="12.75">
      <c r="B220" s="258"/>
      <c r="C220" s="258"/>
      <c r="D220" s="258"/>
      <c r="E220" s="258"/>
    </row>
    <row r="221" spans="2:5" ht="12.75">
      <c r="B221" s="258"/>
      <c r="C221" s="258"/>
      <c r="D221" s="258"/>
      <c r="E221" s="258"/>
    </row>
    <row r="222" spans="2:5" ht="12.75">
      <c r="B222" s="258"/>
      <c r="C222" s="258"/>
      <c r="D222" s="258"/>
      <c r="E222" s="258"/>
    </row>
    <row r="223" spans="2:5" ht="12.75">
      <c r="B223" s="258"/>
      <c r="C223" s="258"/>
      <c r="D223" s="258"/>
      <c r="E223" s="258"/>
    </row>
    <row r="224" spans="2:5" ht="12.75">
      <c r="B224" s="258"/>
      <c r="C224" s="258"/>
      <c r="D224" s="258"/>
      <c r="E224" s="258"/>
    </row>
    <row r="225" spans="2:5" ht="12.75">
      <c r="B225" s="258"/>
      <c r="C225" s="258"/>
      <c r="D225" s="258"/>
      <c r="E225" s="258"/>
    </row>
    <row r="226" spans="2:5" ht="12.75">
      <c r="B226" s="258"/>
      <c r="C226" s="258"/>
      <c r="D226" s="258"/>
      <c r="E226" s="258"/>
    </row>
    <row r="227" spans="2:5" ht="12.75">
      <c r="B227" s="258"/>
      <c r="C227" s="258"/>
      <c r="D227" s="258"/>
      <c r="E227" s="258"/>
    </row>
    <row r="228" spans="2:5" ht="12.75">
      <c r="B228" s="258"/>
      <c r="C228" s="258"/>
      <c r="D228" s="258"/>
      <c r="E228" s="258"/>
    </row>
    <row r="229" spans="2:5" ht="12.75">
      <c r="B229" s="258"/>
      <c r="C229" s="258"/>
      <c r="D229" s="258"/>
      <c r="E229" s="258"/>
    </row>
    <row r="230" spans="2:5" ht="12.75">
      <c r="B230" s="258"/>
      <c r="C230" s="258"/>
      <c r="D230" s="258"/>
      <c r="E230" s="258"/>
    </row>
    <row r="231" spans="2:5" ht="12.75">
      <c r="B231" s="258"/>
      <c r="C231" s="258"/>
      <c r="D231" s="258"/>
      <c r="E231" s="258"/>
    </row>
    <row r="232" spans="2:5" ht="12.75">
      <c r="B232" s="258"/>
      <c r="C232" s="258"/>
      <c r="D232" s="258"/>
      <c r="E232" s="258"/>
    </row>
    <row r="233" spans="2:5" ht="12.75">
      <c r="B233" s="258"/>
      <c r="C233" s="258"/>
      <c r="D233" s="258"/>
      <c r="E233" s="258"/>
    </row>
    <row r="234" spans="2:5" ht="12.75">
      <c r="B234" s="258"/>
      <c r="C234" s="258"/>
      <c r="D234" s="258"/>
      <c r="E234" s="258"/>
    </row>
    <row r="235" spans="2:5" ht="12.75">
      <c r="B235" s="258"/>
      <c r="C235" s="258"/>
      <c r="D235" s="258"/>
      <c r="E235" s="258"/>
    </row>
    <row r="236" spans="2:5" ht="12.75">
      <c r="B236" s="258"/>
      <c r="C236" s="258"/>
      <c r="D236" s="258"/>
      <c r="E236" s="258"/>
    </row>
    <row r="237" spans="2:5" ht="12.75">
      <c r="B237" s="258"/>
      <c r="C237" s="258"/>
      <c r="D237" s="258"/>
      <c r="E237" s="258"/>
    </row>
    <row r="238" spans="2:5" ht="12.75">
      <c r="B238" s="258"/>
      <c r="C238" s="258"/>
      <c r="D238" s="258"/>
      <c r="E238" s="258"/>
    </row>
    <row r="239" spans="2:5" ht="12.75">
      <c r="B239" s="258"/>
      <c r="C239" s="258"/>
      <c r="D239" s="258"/>
      <c r="E239" s="258"/>
    </row>
    <row r="240" spans="2:5" ht="12.75">
      <c r="B240" s="258"/>
      <c r="C240" s="258"/>
      <c r="D240" s="258"/>
      <c r="E240" s="258"/>
    </row>
    <row r="241" spans="2:5" ht="12.75">
      <c r="B241" s="258"/>
      <c r="C241" s="258"/>
      <c r="D241" s="258"/>
      <c r="E241" s="258"/>
    </row>
    <row r="242" spans="2:5" ht="12.75">
      <c r="B242" s="258"/>
      <c r="C242" s="258"/>
      <c r="D242" s="258"/>
      <c r="E242" s="258"/>
    </row>
    <row r="243" spans="2:5" ht="12.75">
      <c r="B243" s="258"/>
      <c r="C243" s="258"/>
      <c r="D243" s="258"/>
      <c r="E243" s="258"/>
    </row>
    <row r="244" spans="2:5" ht="12.75">
      <c r="B244" s="258"/>
      <c r="C244" s="258"/>
      <c r="D244" s="258"/>
      <c r="E244" s="258"/>
    </row>
    <row r="245" spans="2:5" ht="12.75">
      <c r="B245" s="258"/>
      <c r="C245" s="258"/>
      <c r="D245" s="258"/>
      <c r="E245" s="258"/>
    </row>
    <row r="246" spans="2:5" ht="12.75">
      <c r="B246" s="258"/>
      <c r="C246" s="258"/>
      <c r="D246" s="258"/>
      <c r="E246" s="258"/>
    </row>
    <row r="247" spans="2:5" ht="12.75">
      <c r="B247" s="258"/>
      <c r="C247" s="258"/>
      <c r="D247" s="258"/>
      <c r="E247" s="258"/>
    </row>
    <row r="248" spans="2:5" ht="12.75">
      <c r="B248" s="258"/>
      <c r="C248" s="258"/>
      <c r="D248" s="258"/>
      <c r="E248" s="258"/>
    </row>
    <row r="249" spans="2:5" ht="12.75">
      <c r="B249" s="258"/>
      <c r="C249" s="258"/>
      <c r="D249" s="258"/>
      <c r="E249" s="258"/>
    </row>
    <row r="250" spans="2:5" ht="12.75">
      <c r="B250" s="258"/>
      <c r="C250" s="258"/>
      <c r="D250" s="258"/>
      <c r="E250" s="258"/>
    </row>
    <row r="251" spans="2:5" ht="12.75">
      <c r="B251" s="258"/>
      <c r="C251" s="258"/>
      <c r="D251" s="258"/>
      <c r="E251" s="258"/>
    </row>
    <row r="252" spans="2:5" ht="12.75">
      <c r="B252" s="258"/>
      <c r="C252" s="258"/>
      <c r="D252" s="258"/>
      <c r="E252" s="258"/>
    </row>
    <row r="253" spans="2:5" ht="12.75">
      <c r="B253" s="258"/>
      <c r="C253" s="258"/>
      <c r="D253" s="258"/>
      <c r="E253" s="258"/>
    </row>
    <row r="254" spans="2:5" ht="12.75">
      <c r="B254" s="258"/>
      <c r="C254" s="258"/>
      <c r="D254" s="258"/>
      <c r="E254" s="258"/>
    </row>
    <row r="255" spans="2:5" ht="12.75">
      <c r="B255" s="258"/>
      <c r="C255" s="258"/>
      <c r="D255" s="258"/>
      <c r="E255" s="258"/>
    </row>
    <row r="256" spans="2:5" ht="12.75">
      <c r="B256" s="258"/>
      <c r="C256" s="258"/>
      <c r="D256" s="258"/>
      <c r="E256" s="258"/>
    </row>
    <row r="257" spans="2:5" ht="12.75">
      <c r="B257" s="258"/>
      <c r="C257" s="258"/>
      <c r="D257" s="258"/>
      <c r="E257" s="258"/>
    </row>
    <row r="258" spans="2:5" ht="12.75">
      <c r="B258" s="258"/>
      <c r="C258" s="258"/>
      <c r="D258" s="258"/>
      <c r="E258" s="258"/>
    </row>
    <row r="259" spans="2:5" ht="12.75">
      <c r="B259" s="258"/>
      <c r="C259" s="258"/>
      <c r="D259" s="258"/>
      <c r="E259" s="258"/>
    </row>
    <row r="260" spans="2:5" ht="12.75">
      <c r="B260" s="258"/>
      <c r="C260" s="258"/>
      <c r="D260" s="258"/>
      <c r="E260" s="258"/>
    </row>
    <row r="261" spans="2:5" ht="12.75">
      <c r="B261" s="258"/>
      <c r="C261" s="258"/>
      <c r="D261" s="258"/>
      <c r="E261" s="258"/>
    </row>
    <row r="262" spans="2:5" ht="12.75">
      <c r="B262" s="258"/>
      <c r="C262" s="258"/>
      <c r="D262" s="258"/>
      <c r="E262" s="258"/>
    </row>
    <row r="263" spans="2:5" ht="12.75">
      <c r="B263" s="258"/>
      <c r="C263" s="258"/>
      <c r="D263" s="258"/>
      <c r="E263" s="258"/>
    </row>
    <row r="264" spans="2:5" ht="12.75">
      <c r="B264" s="258"/>
      <c r="C264" s="258"/>
      <c r="D264" s="258"/>
      <c r="E264" s="258"/>
    </row>
    <row r="265" spans="2:5" ht="12.75">
      <c r="B265" s="258"/>
      <c r="C265" s="258"/>
      <c r="D265" s="258"/>
      <c r="E265" s="258"/>
    </row>
    <row r="266" spans="2:5" ht="12.75">
      <c r="B266" s="258"/>
      <c r="C266" s="258"/>
      <c r="D266" s="258"/>
      <c r="E266" s="258"/>
    </row>
    <row r="267" spans="2:5" ht="12.75">
      <c r="B267" s="258"/>
      <c r="C267" s="258"/>
      <c r="D267" s="258"/>
      <c r="E267" s="258"/>
    </row>
    <row r="268" spans="2:5" ht="12.75">
      <c r="B268" s="258"/>
      <c r="C268" s="258"/>
      <c r="D268" s="258"/>
      <c r="E268" s="258"/>
    </row>
    <row r="269" spans="2:5" ht="12.75">
      <c r="B269" s="258"/>
      <c r="C269" s="258"/>
      <c r="D269" s="258"/>
      <c r="E269" s="258"/>
    </row>
    <row r="270" spans="2:5" ht="12.75">
      <c r="B270" s="258"/>
      <c r="C270" s="258"/>
      <c r="D270" s="258"/>
      <c r="E270" s="258"/>
    </row>
    <row r="271" spans="2:5" ht="12.75">
      <c r="B271" s="258"/>
      <c r="C271" s="258"/>
      <c r="D271" s="258"/>
      <c r="E271" s="258"/>
    </row>
    <row r="272" spans="2:5" ht="12.75">
      <c r="B272" s="258"/>
      <c r="C272" s="258"/>
      <c r="D272" s="258"/>
      <c r="E272" s="258"/>
    </row>
    <row r="273" spans="2:5" ht="12.75">
      <c r="B273" s="258"/>
      <c r="C273" s="258"/>
      <c r="D273" s="258"/>
      <c r="E273" s="258"/>
    </row>
    <row r="274" spans="2:5" ht="12.75">
      <c r="B274" s="258"/>
      <c r="C274" s="258"/>
      <c r="D274" s="258"/>
      <c r="E274" s="258"/>
    </row>
    <row r="275" spans="2:5" ht="12.75">
      <c r="B275" s="258"/>
      <c r="C275" s="258"/>
      <c r="D275" s="258"/>
      <c r="E275" s="258"/>
    </row>
    <row r="276" spans="2:5" ht="12.75">
      <c r="B276" s="258"/>
      <c r="C276" s="258"/>
      <c r="D276" s="258"/>
      <c r="E276" s="258"/>
    </row>
    <row r="277" spans="2:5" ht="12.75">
      <c r="B277" s="258"/>
      <c r="C277" s="258"/>
      <c r="D277" s="258"/>
      <c r="E277" s="258"/>
    </row>
    <row r="278" spans="2:5" ht="12.75">
      <c r="B278" s="258"/>
      <c r="C278" s="258"/>
      <c r="D278" s="258"/>
      <c r="E278" s="258"/>
    </row>
    <row r="279" spans="2:5" ht="12.75">
      <c r="B279" s="258"/>
      <c r="C279" s="258"/>
      <c r="D279" s="258"/>
      <c r="E279" s="258"/>
    </row>
    <row r="280" spans="2:5" ht="12.75">
      <c r="B280" s="258"/>
      <c r="C280" s="258"/>
      <c r="D280" s="258"/>
      <c r="E280" s="258"/>
    </row>
    <row r="281" spans="2:5" ht="12.75">
      <c r="B281" s="258"/>
      <c r="C281" s="258"/>
      <c r="D281" s="258"/>
      <c r="E281" s="258"/>
    </row>
    <row r="282" spans="2:5" ht="12.75">
      <c r="B282" s="258"/>
      <c r="C282" s="258"/>
      <c r="D282" s="258"/>
      <c r="E282" s="258"/>
    </row>
    <row r="283" spans="2:5" ht="12.75">
      <c r="B283" s="258"/>
      <c r="C283" s="258"/>
      <c r="D283" s="258"/>
      <c r="E283" s="258"/>
    </row>
    <row r="284" spans="2:5" ht="12.75">
      <c r="B284" s="258"/>
      <c r="C284" s="258"/>
      <c r="D284" s="258"/>
      <c r="E284" s="258"/>
    </row>
    <row r="285" spans="2:5" ht="12.75">
      <c r="B285" s="258"/>
      <c r="C285" s="258"/>
      <c r="D285" s="258"/>
      <c r="E285" s="258"/>
    </row>
    <row r="286" spans="2:5" ht="12.75">
      <c r="B286" s="258"/>
      <c r="C286" s="258"/>
      <c r="D286" s="258"/>
      <c r="E286" s="258"/>
    </row>
    <row r="287" spans="2:5" ht="12.75">
      <c r="B287" s="258"/>
      <c r="C287" s="258"/>
      <c r="D287" s="258"/>
      <c r="E287" s="258"/>
    </row>
    <row r="288" spans="2:5" ht="12.75">
      <c r="B288" s="258"/>
      <c r="C288" s="258"/>
      <c r="D288" s="258"/>
      <c r="E288" s="258"/>
    </row>
    <row r="289" spans="2:5" ht="12.75">
      <c r="B289" s="258"/>
      <c r="C289" s="258"/>
      <c r="D289" s="258"/>
      <c r="E289" s="258"/>
    </row>
    <row r="290" spans="2:5" ht="12.75">
      <c r="B290" s="258"/>
      <c r="C290" s="258"/>
      <c r="D290" s="258"/>
      <c r="E290" s="258"/>
    </row>
    <row r="291" spans="2:5" ht="12.75">
      <c r="B291" s="258"/>
      <c r="C291" s="258"/>
      <c r="D291" s="258"/>
      <c r="E291" s="258"/>
    </row>
    <row r="292" spans="2:5" ht="12.75">
      <c r="B292" s="258"/>
      <c r="C292" s="258"/>
      <c r="D292" s="258"/>
      <c r="E292" s="258"/>
    </row>
    <row r="293" spans="2:5" ht="12.75">
      <c r="B293" s="258"/>
      <c r="C293" s="258"/>
      <c r="D293" s="258"/>
      <c r="E293" s="258"/>
    </row>
    <row r="294" spans="2:5" ht="12.75">
      <c r="B294" s="258"/>
      <c r="C294" s="258"/>
      <c r="D294" s="258"/>
      <c r="E294" s="258"/>
    </row>
    <row r="295" spans="2:5" ht="12.75">
      <c r="B295" s="258"/>
      <c r="C295" s="258"/>
      <c r="D295" s="258"/>
      <c r="E295" s="258"/>
    </row>
    <row r="296" spans="2:5" ht="12.75">
      <c r="B296" s="258"/>
      <c r="C296" s="258"/>
      <c r="D296" s="258"/>
      <c r="E296" s="258"/>
    </row>
    <row r="297" spans="2:5" ht="12.75">
      <c r="B297" s="258"/>
      <c r="C297" s="258"/>
      <c r="D297" s="258"/>
      <c r="E297" s="258"/>
    </row>
    <row r="298" spans="2:5" ht="12.75">
      <c r="B298" s="258"/>
      <c r="C298" s="258"/>
      <c r="D298" s="258"/>
      <c r="E298" s="258"/>
    </row>
    <row r="299" spans="2:5" ht="12.75">
      <c r="B299" s="258"/>
      <c r="C299" s="258"/>
      <c r="D299" s="258"/>
      <c r="E299" s="258"/>
    </row>
    <row r="300" spans="2:5" ht="12.75">
      <c r="B300" s="258"/>
      <c r="C300" s="258"/>
      <c r="D300" s="258"/>
      <c r="E300" s="258"/>
    </row>
    <row r="301" spans="2:5" ht="12.75">
      <c r="B301" s="258"/>
      <c r="C301" s="258"/>
      <c r="D301" s="258"/>
      <c r="E301" s="258"/>
    </row>
    <row r="302" spans="2:5" ht="12.75">
      <c r="B302" s="258"/>
      <c r="C302" s="258"/>
      <c r="D302" s="258"/>
      <c r="E302" s="258"/>
    </row>
    <row r="303" spans="2:5" ht="12.75">
      <c r="B303" s="258"/>
      <c r="C303" s="258"/>
      <c r="D303" s="258"/>
      <c r="E303" s="258"/>
    </row>
    <row r="304" spans="2:5" ht="12.75">
      <c r="B304" s="258"/>
      <c r="C304" s="258"/>
      <c r="D304" s="258"/>
      <c r="E304" s="258"/>
    </row>
    <row r="305" spans="2:5" ht="12.75">
      <c r="B305" s="258"/>
      <c r="C305" s="258"/>
      <c r="D305" s="258"/>
      <c r="E305" s="258"/>
    </row>
    <row r="306" spans="2:5" ht="12.75">
      <c r="B306" s="258"/>
      <c r="C306" s="258"/>
      <c r="D306" s="258"/>
      <c r="E306" s="258"/>
    </row>
    <row r="307" spans="2:5" ht="12.75">
      <c r="B307" s="258"/>
      <c r="C307" s="258"/>
      <c r="D307" s="258"/>
      <c r="E307" s="258"/>
    </row>
    <row r="308" spans="2:5" ht="12.75">
      <c r="B308" s="258"/>
      <c r="C308" s="258"/>
      <c r="D308" s="258"/>
      <c r="E308" s="258"/>
    </row>
    <row r="309" spans="2:5" ht="12.75">
      <c r="B309" s="258"/>
      <c r="C309" s="258"/>
      <c r="D309" s="258"/>
      <c r="E309" s="258"/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B2:O61"/>
  <sheetViews>
    <sheetView showGridLines="0" showRowColHeaders="0" showZeros="0" zoomScale="75" zoomScaleNormal="75" workbookViewId="0" topLeftCell="A1">
      <selection activeCell="D5" sqref="D5"/>
    </sheetView>
  </sheetViews>
  <sheetFormatPr defaultColWidth="9.140625" defaultRowHeight="12.75"/>
  <cols>
    <col min="1" max="1" width="6.57421875" style="0" customWidth="1"/>
    <col min="2" max="2" width="20.00390625" style="0" bestFit="1" customWidth="1"/>
    <col min="3" max="3" width="10.57421875" style="0" hidden="1" customWidth="1"/>
    <col min="4" max="5" width="10.57421875" style="0" customWidth="1"/>
    <col min="6" max="6" width="20.7109375" style="0" customWidth="1"/>
    <col min="7" max="7" width="11.140625" style="0" hidden="1" customWidth="1"/>
    <col min="8" max="8" width="19.140625" style="0" customWidth="1"/>
    <col min="9" max="9" width="14.7109375" style="0" customWidth="1"/>
  </cols>
  <sheetData>
    <row r="1" ht="23.25" customHeight="1" thickBot="1"/>
    <row r="2" spans="2:15" ht="18.75" thickBot="1">
      <c r="B2" s="48" t="s">
        <v>4764</v>
      </c>
      <c r="C2" s="49"/>
      <c r="D2" s="49"/>
      <c r="E2" s="49"/>
      <c r="F2" s="49"/>
      <c r="G2" s="49"/>
      <c r="H2" s="49"/>
      <c r="I2" s="50"/>
      <c r="O2">
        <v>1</v>
      </c>
    </row>
    <row r="3" spans="2:15" ht="12" customHeight="1">
      <c r="B3" s="7" t="s">
        <v>3203</v>
      </c>
      <c r="C3" s="9" t="s">
        <v>4726</v>
      </c>
      <c r="D3" s="9" t="s">
        <v>3204</v>
      </c>
      <c r="E3" s="9" t="s">
        <v>3530</v>
      </c>
      <c r="F3" s="9" t="s">
        <v>4744</v>
      </c>
      <c r="G3" s="9" t="s">
        <v>3528</v>
      </c>
      <c r="H3" s="9" t="s">
        <v>3206</v>
      </c>
      <c r="I3" s="217" t="s">
        <v>4749</v>
      </c>
      <c r="J3" s="1" t="s">
        <v>3531</v>
      </c>
      <c r="K3" s="1" t="s">
        <v>3531</v>
      </c>
      <c r="L3" t="s">
        <v>402</v>
      </c>
      <c r="O3">
        <v>1</v>
      </c>
    </row>
    <row r="4" spans="2:15" ht="12" customHeight="1" thickBot="1">
      <c r="B4" s="191" t="s">
        <v>3207</v>
      </c>
      <c r="C4" s="10" t="s">
        <v>4727</v>
      </c>
      <c r="D4" s="10" t="s">
        <v>3208</v>
      </c>
      <c r="E4" s="10" t="s">
        <v>3529</v>
      </c>
      <c r="F4" s="10" t="s">
        <v>4745</v>
      </c>
      <c r="G4" s="10" t="s">
        <v>3529</v>
      </c>
      <c r="H4" s="10" t="s">
        <v>4751</v>
      </c>
      <c r="I4" s="84" t="s">
        <v>4750</v>
      </c>
      <c r="J4" s="1" t="s">
        <v>3532</v>
      </c>
      <c r="K4" s="1" t="s">
        <v>2332</v>
      </c>
      <c r="L4" t="s">
        <v>3529</v>
      </c>
      <c r="O4">
        <v>1</v>
      </c>
    </row>
    <row r="5" spans="2:15" ht="16.5" customHeight="1" thickTop="1">
      <c r="B5" s="193" t="s">
        <v>352</v>
      </c>
      <c r="C5" s="46"/>
      <c r="D5" s="46"/>
      <c r="E5" s="47"/>
      <c r="F5" s="202"/>
      <c r="G5" s="30">
        <f aca="true" t="shared" si="0" ref="G5:G22">D5*E5</f>
        <v>0</v>
      </c>
      <c r="H5" s="24" t="s">
        <v>4779</v>
      </c>
      <c r="I5" s="186">
        <f>IF(AND(E5&lt;L5,D5&gt;0),"Min. 1,500 SF",ROUNDDOWN(IF(G5/J5&gt;D5*K5,D5*K5,G5/J5),0))</f>
        <v>0</v>
      </c>
      <c r="J5" s="1">
        <v>75</v>
      </c>
      <c r="K5" s="1">
        <v>20</v>
      </c>
      <c r="L5" s="16">
        <v>1500</v>
      </c>
      <c r="O5">
        <f aca="true" t="shared" si="1" ref="O5:O58">IF(I5&gt;0,1,0)</f>
        <v>0</v>
      </c>
    </row>
    <row r="6" spans="2:15" ht="16.5" customHeight="1">
      <c r="B6" s="51" t="s">
        <v>2330</v>
      </c>
      <c r="C6" s="22"/>
      <c r="D6" s="22"/>
      <c r="E6" s="29"/>
      <c r="F6" s="195"/>
      <c r="G6" s="30">
        <f t="shared" si="0"/>
        <v>0</v>
      </c>
      <c r="H6" s="24" t="s">
        <v>353</v>
      </c>
      <c r="I6" s="52">
        <f>IF(AND(E6&lt;L6,D6&gt;0),"Min. 400 SF",ROUNDDOWN(IF(G6/J6&gt;D6*K6,D6*K6,G6/J6),0))</f>
        <v>0</v>
      </c>
      <c r="J6" s="1">
        <v>20</v>
      </c>
      <c r="K6" s="1">
        <v>20</v>
      </c>
      <c r="L6" s="16">
        <v>400</v>
      </c>
      <c r="O6">
        <f t="shared" si="1"/>
        <v>0</v>
      </c>
    </row>
    <row r="7" spans="2:15" ht="16.5" customHeight="1">
      <c r="B7" s="53" t="s">
        <v>354</v>
      </c>
      <c r="C7" s="44"/>
      <c r="D7" s="44"/>
      <c r="E7" s="45"/>
      <c r="F7" s="201"/>
      <c r="G7" s="32">
        <f t="shared" si="0"/>
        <v>0</v>
      </c>
      <c r="H7" s="26" t="s">
        <v>4780</v>
      </c>
      <c r="I7" s="54">
        <f>IF(AND(E7&lt;L7,D7&gt;0),"Min. 1,200 SF",ROUNDDOWN(IF(G7/J7&gt;D7*K7,D7*K7,G7/J7),0))</f>
        <v>0</v>
      </c>
      <c r="J7" s="1">
        <v>45</v>
      </c>
      <c r="K7" s="1">
        <v>25</v>
      </c>
      <c r="L7" s="16">
        <v>1200</v>
      </c>
      <c r="O7">
        <f t="shared" si="1"/>
        <v>0</v>
      </c>
    </row>
    <row r="8" spans="2:15" ht="16.5" customHeight="1">
      <c r="B8" s="51"/>
      <c r="C8" s="42"/>
      <c r="D8" s="42"/>
      <c r="E8" s="43"/>
      <c r="F8" s="199"/>
      <c r="G8" s="30">
        <f t="shared" si="0"/>
        <v>0</v>
      </c>
      <c r="H8" s="24" t="s">
        <v>355</v>
      </c>
      <c r="I8" s="52">
        <f>IF(AND(E8&lt;L8,D8&gt;0),"Min. 1,200 SF",ROUNDDOWN(IF(G8/J8&gt;D8*K8,D8*K8,G8/J8),0))</f>
        <v>0</v>
      </c>
      <c r="J8" s="1">
        <v>45</v>
      </c>
      <c r="K8" s="1">
        <v>25</v>
      </c>
      <c r="L8" s="16">
        <v>1200</v>
      </c>
      <c r="O8">
        <f t="shared" si="1"/>
        <v>0</v>
      </c>
    </row>
    <row r="9" spans="2:15" ht="16.5" customHeight="1">
      <c r="B9" s="51"/>
      <c r="C9" s="22"/>
      <c r="D9" s="22"/>
      <c r="E9" s="29"/>
      <c r="F9" s="195"/>
      <c r="G9" s="30">
        <f t="shared" si="0"/>
        <v>0</v>
      </c>
      <c r="H9" s="24"/>
      <c r="I9" s="52">
        <f>IF(AND(E9&lt;L9,D9&gt;0),"Min. 1,200 SF",ROUNDDOWN(IF(G9/J9&gt;D9*K9,D9*K9,G9/J9),0))</f>
        <v>0</v>
      </c>
      <c r="J9" s="1">
        <v>45</v>
      </c>
      <c r="K9" s="1">
        <v>25</v>
      </c>
      <c r="L9" s="16">
        <v>1200</v>
      </c>
      <c r="O9">
        <f t="shared" si="1"/>
        <v>0</v>
      </c>
    </row>
    <row r="10" spans="2:15" ht="16.5" customHeight="1">
      <c r="B10" s="53" t="s">
        <v>356</v>
      </c>
      <c r="C10" s="44"/>
      <c r="D10" s="44"/>
      <c r="E10" s="45"/>
      <c r="F10" s="201"/>
      <c r="G10" s="32">
        <f t="shared" si="0"/>
        <v>0</v>
      </c>
      <c r="H10" s="26" t="s">
        <v>4781</v>
      </c>
      <c r="I10" s="54">
        <f>IF(AND(E10&lt;L10,D10&gt;0),"Min. 840 SF",ROUNDDOWN(IF(G10/J10&gt;D10*K10,D10*K10,G10/J10),0))</f>
        <v>0</v>
      </c>
      <c r="J10" s="1">
        <v>35</v>
      </c>
      <c r="K10" s="1">
        <v>24</v>
      </c>
      <c r="L10" s="16">
        <v>840</v>
      </c>
      <c r="O10">
        <f t="shared" si="1"/>
        <v>0</v>
      </c>
    </row>
    <row r="11" spans="2:15" ht="16.5" customHeight="1">
      <c r="B11" s="51" t="s">
        <v>357</v>
      </c>
      <c r="C11" s="22"/>
      <c r="D11" s="22"/>
      <c r="E11" s="29"/>
      <c r="F11" s="195"/>
      <c r="G11" s="30">
        <f t="shared" si="0"/>
        <v>0</v>
      </c>
      <c r="H11" s="24" t="s">
        <v>358</v>
      </c>
      <c r="I11" s="52">
        <f>IF(AND(E11&lt;L11,D11&gt;0),"Min. 840 SF",ROUNDDOWN(IF(G11/J11&gt;D11*K11,D11*K11,G11/J11),0))</f>
        <v>0</v>
      </c>
      <c r="J11" s="1">
        <v>35</v>
      </c>
      <c r="K11" s="1">
        <v>24</v>
      </c>
      <c r="L11" s="16">
        <v>840</v>
      </c>
      <c r="O11">
        <f t="shared" si="1"/>
        <v>0</v>
      </c>
    </row>
    <row r="12" spans="2:15" ht="16.5" customHeight="1">
      <c r="B12" s="53" t="s">
        <v>359</v>
      </c>
      <c r="C12" s="44"/>
      <c r="D12" s="44"/>
      <c r="E12" s="45"/>
      <c r="F12" s="201"/>
      <c r="G12" s="32">
        <f t="shared" si="0"/>
        <v>0</v>
      </c>
      <c r="H12" s="26" t="s">
        <v>4781</v>
      </c>
      <c r="I12" s="54">
        <f>IF(AND(E12&lt;L12,D12&gt;0),"Min. 840 SF",ROUNDDOWN(IF(G12/J12&gt;D12*K12,D12*K12,G12/J12),0))</f>
        <v>0</v>
      </c>
      <c r="J12" s="1">
        <v>35</v>
      </c>
      <c r="K12" s="1">
        <v>24</v>
      </c>
      <c r="L12" s="16">
        <v>840</v>
      </c>
      <c r="O12">
        <f t="shared" si="1"/>
        <v>0</v>
      </c>
    </row>
    <row r="13" spans="2:15" ht="16.5" customHeight="1">
      <c r="B13" s="51" t="s">
        <v>2330</v>
      </c>
      <c r="C13" s="22"/>
      <c r="D13" s="22"/>
      <c r="E13" s="29"/>
      <c r="F13" s="195"/>
      <c r="G13" s="30">
        <f t="shared" si="0"/>
        <v>0</v>
      </c>
      <c r="H13" s="24" t="s">
        <v>358</v>
      </c>
      <c r="I13" s="52">
        <f>IF(AND(E13&lt;L13,D13&gt;0),"Min. 840 SF",ROUNDDOWN(IF(G13/J13&gt;D13*K13,D13*K13,G13/J13),0))</f>
        <v>0</v>
      </c>
      <c r="J13" s="1">
        <v>35</v>
      </c>
      <c r="K13" s="1">
        <v>24</v>
      </c>
      <c r="L13" s="16">
        <v>840</v>
      </c>
      <c r="O13">
        <f t="shared" si="1"/>
        <v>0</v>
      </c>
    </row>
    <row r="14" spans="2:15" ht="16.5" customHeight="1">
      <c r="B14" s="53" t="s">
        <v>360</v>
      </c>
      <c r="C14" s="44"/>
      <c r="D14" s="44"/>
      <c r="E14" s="45"/>
      <c r="F14" s="201"/>
      <c r="G14" s="32">
        <f t="shared" si="0"/>
        <v>0</v>
      </c>
      <c r="H14" s="26" t="s">
        <v>4782</v>
      </c>
      <c r="I14" s="54">
        <f>IF(AND(E14&lt;L14,D14&gt;0),"Min. 1,000 SF",ROUNDDOWN(IF(G14/J14&gt;D14*K14,D14*K14,G14/J14),0))</f>
        <v>0</v>
      </c>
      <c r="J14" s="1">
        <v>50</v>
      </c>
      <c r="K14" s="1">
        <v>20</v>
      </c>
      <c r="L14" s="16">
        <v>1000</v>
      </c>
      <c r="O14">
        <f t="shared" si="1"/>
        <v>0</v>
      </c>
    </row>
    <row r="15" spans="2:15" ht="16.5" customHeight="1">
      <c r="B15" s="51" t="s">
        <v>357</v>
      </c>
      <c r="C15" s="22"/>
      <c r="D15" s="22"/>
      <c r="E15" s="29"/>
      <c r="F15" s="195"/>
      <c r="G15" s="30">
        <f t="shared" si="0"/>
        <v>0</v>
      </c>
      <c r="H15" s="24" t="s">
        <v>405</v>
      </c>
      <c r="I15" s="52">
        <f>IF(AND(E15&lt;L15,D15&gt;0),"Min. 1,000 SF",ROUNDDOWN(IF(G15/J15&gt;D15*K15,D15*K15,G15/J15),0))</f>
        <v>0</v>
      </c>
      <c r="J15" s="1">
        <v>50</v>
      </c>
      <c r="K15" s="1">
        <v>20</v>
      </c>
      <c r="L15" s="16">
        <v>1000</v>
      </c>
      <c r="O15">
        <f t="shared" si="1"/>
        <v>0</v>
      </c>
    </row>
    <row r="16" spans="2:15" ht="16.5" customHeight="1">
      <c r="B16" s="53" t="s">
        <v>361</v>
      </c>
      <c r="C16" s="44"/>
      <c r="D16" s="44"/>
      <c r="E16" s="45"/>
      <c r="F16" s="201"/>
      <c r="G16" s="32">
        <f t="shared" si="0"/>
        <v>0</v>
      </c>
      <c r="H16" s="26" t="s">
        <v>4781</v>
      </c>
      <c r="I16" s="54">
        <f>ROUNDDOWN(IF(G16/J16&gt;D16*K16,D16*K16,G16/J16),0)</f>
        <v>0</v>
      </c>
      <c r="J16" s="1">
        <v>35</v>
      </c>
      <c r="K16" s="1">
        <v>24</v>
      </c>
      <c r="L16" s="16"/>
      <c r="O16">
        <f t="shared" si="1"/>
        <v>0</v>
      </c>
    </row>
    <row r="17" spans="2:15" ht="16.5" customHeight="1">
      <c r="B17" s="51" t="s">
        <v>362</v>
      </c>
      <c r="C17" s="22"/>
      <c r="D17" s="22"/>
      <c r="E17" s="29"/>
      <c r="F17" s="195"/>
      <c r="G17" s="30">
        <f t="shared" si="0"/>
        <v>0</v>
      </c>
      <c r="H17" s="24" t="s">
        <v>358</v>
      </c>
      <c r="I17" s="52">
        <f>ROUNDDOWN(IF(G17/J17&gt;D17*K17,D17*K17,G17/J17),0)</f>
        <v>0</v>
      </c>
      <c r="J17" s="1">
        <v>35</v>
      </c>
      <c r="K17" s="1">
        <v>24</v>
      </c>
      <c r="L17" s="16"/>
      <c r="O17">
        <f t="shared" si="1"/>
        <v>0</v>
      </c>
    </row>
    <row r="18" spans="2:15" ht="16.5" customHeight="1">
      <c r="B18" s="53" t="s">
        <v>363</v>
      </c>
      <c r="C18" s="44"/>
      <c r="D18" s="44"/>
      <c r="E18" s="45"/>
      <c r="F18" s="201"/>
      <c r="G18" s="32">
        <f t="shared" si="0"/>
        <v>0</v>
      </c>
      <c r="H18" s="26" t="s">
        <v>4782</v>
      </c>
      <c r="I18" s="54">
        <f>IF(AND(E18&lt;L18,D18&gt;0),"Min. 1,200 SF",ROUNDDOWN(IF(G18/J18&gt;D18*K18,D18*K18,G18/J18),0))</f>
        <v>0</v>
      </c>
      <c r="J18" s="1">
        <v>50</v>
      </c>
      <c r="K18" s="1">
        <v>24</v>
      </c>
      <c r="L18" s="16">
        <v>1200</v>
      </c>
      <c r="O18">
        <f t="shared" si="1"/>
        <v>0</v>
      </c>
    </row>
    <row r="19" spans="2:15" ht="16.5" customHeight="1">
      <c r="B19" s="51" t="s">
        <v>364</v>
      </c>
      <c r="C19" s="42"/>
      <c r="D19" s="42"/>
      <c r="E19" s="43"/>
      <c r="F19" s="199"/>
      <c r="G19" s="30">
        <f t="shared" si="0"/>
        <v>0</v>
      </c>
      <c r="H19" s="24" t="s">
        <v>358</v>
      </c>
      <c r="I19" s="52">
        <f>IF(AND(E19&lt;L19,D19&gt;0),"Min. 1,200 SF",ROUNDDOWN(IF(G19/J19&gt;D19*K19,D19*K19,G19/J19),0))</f>
        <v>0</v>
      </c>
      <c r="J19" s="1">
        <v>50</v>
      </c>
      <c r="K19" s="1">
        <v>24</v>
      </c>
      <c r="L19" s="16">
        <v>1200</v>
      </c>
      <c r="O19">
        <f t="shared" si="1"/>
        <v>0</v>
      </c>
    </row>
    <row r="20" spans="2:15" ht="16.5" customHeight="1">
      <c r="B20" s="51"/>
      <c r="C20" s="22"/>
      <c r="D20" s="22"/>
      <c r="E20" s="29"/>
      <c r="F20" s="195"/>
      <c r="G20" s="30">
        <f t="shared" si="0"/>
        <v>0</v>
      </c>
      <c r="H20" s="24"/>
      <c r="I20" s="52">
        <f>IF(AND(E20&lt;L20,D20&gt;0),"Min. 1,200 SF",ROUNDDOWN(IF(G20/J20&gt;D20*K20,D20*K20,G20/J20),0))</f>
        <v>0</v>
      </c>
      <c r="J20" s="1">
        <v>50</v>
      </c>
      <c r="K20" s="1">
        <v>24</v>
      </c>
      <c r="L20" s="16">
        <v>1200</v>
      </c>
      <c r="O20">
        <f t="shared" si="1"/>
        <v>0</v>
      </c>
    </row>
    <row r="21" spans="2:15" ht="16.5" customHeight="1">
      <c r="B21" s="53" t="s">
        <v>365</v>
      </c>
      <c r="C21" s="27"/>
      <c r="D21" s="27"/>
      <c r="E21" s="33"/>
      <c r="F21" s="200"/>
      <c r="G21" s="32">
        <f t="shared" si="0"/>
        <v>0</v>
      </c>
      <c r="H21" s="26"/>
      <c r="I21" s="54"/>
      <c r="J21" s="1"/>
      <c r="K21" s="1"/>
      <c r="L21" s="16"/>
      <c r="O21">
        <f>IF(SUM(I22:I25)&gt;0,1,0)</f>
        <v>0</v>
      </c>
    </row>
    <row r="22" spans="2:15" ht="16.5" customHeight="1">
      <c r="B22" s="51" t="s">
        <v>366</v>
      </c>
      <c r="C22" s="22"/>
      <c r="D22" s="22"/>
      <c r="E22" s="29"/>
      <c r="F22" s="195"/>
      <c r="G22" s="30">
        <f t="shared" si="0"/>
        <v>0</v>
      </c>
      <c r="H22" s="24" t="s">
        <v>4783</v>
      </c>
      <c r="I22" s="52">
        <f>IF(AND(E22&lt;L22,D22&gt;0),"Min. 770 SF",ROUNDDOWN(IF(G22/J22&gt;D22*K22,D22*K22,G22/J22),0))</f>
        <v>0</v>
      </c>
      <c r="J22" s="11">
        <v>25</v>
      </c>
      <c r="K22" s="11">
        <v>30</v>
      </c>
      <c r="L22" s="16">
        <v>770</v>
      </c>
      <c r="O22">
        <f t="shared" si="1"/>
        <v>0</v>
      </c>
    </row>
    <row r="23" spans="2:15" ht="16.5" customHeight="1">
      <c r="B23" s="51"/>
      <c r="C23" s="28"/>
      <c r="D23" s="28"/>
      <c r="E23" s="34"/>
      <c r="F23" s="21"/>
      <c r="G23" s="30"/>
      <c r="H23" s="24" t="s">
        <v>376</v>
      </c>
      <c r="I23" s="52"/>
      <c r="J23" s="11"/>
      <c r="K23" s="11"/>
      <c r="L23" s="16"/>
      <c r="O23">
        <f>IF(SUM(I24:I25)&gt;0,1,0)</f>
        <v>0</v>
      </c>
    </row>
    <row r="24" spans="2:15" ht="16.5" customHeight="1">
      <c r="B24" s="51" t="s">
        <v>367</v>
      </c>
      <c r="C24" s="46"/>
      <c r="D24" s="46"/>
      <c r="E24" s="47"/>
      <c r="F24" s="202"/>
      <c r="G24" s="30">
        <f aca="true" t="shared" si="2" ref="G24:G31">D24*E24</f>
        <v>0</v>
      </c>
      <c r="H24" s="24" t="s">
        <v>368</v>
      </c>
      <c r="I24" s="52">
        <f>IF(AND(E24&lt;L24,D24&gt;0),"Min. 1,400 SF",ROUNDDOWN(E24/25*0.4,0))</f>
        <v>0</v>
      </c>
      <c r="J24" s="11">
        <v>25</v>
      </c>
      <c r="K24" s="11">
        <v>30</v>
      </c>
      <c r="L24" s="16">
        <v>1400</v>
      </c>
      <c r="O24">
        <f t="shared" si="1"/>
        <v>0</v>
      </c>
    </row>
    <row r="25" spans="2:15" ht="16.5" customHeight="1">
      <c r="B25" s="51" t="s">
        <v>369</v>
      </c>
      <c r="C25" s="22"/>
      <c r="D25" s="22"/>
      <c r="E25" s="29"/>
      <c r="F25" s="195"/>
      <c r="G25" s="30">
        <f t="shared" si="2"/>
        <v>0</v>
      </c>
      <c r="H25" s="24" t="s">
        <v>370</v>
      </c>
      <c r="I25" s="52">
        <f>IF(AND(E25&lt;L25,D25&gt;0),"Min. 1,200 SF",ROUNDDOWN(E25/20*0.4,0))</f>
        <v>0</v>
      </c>
      <c r="J25" s="11">
        <v>20</v>
      </c>
      <c r="K25" s="11">
        <v>30</v>
      </c>
      <c r="L25" s="16">
        <v>1200</v>
      </c>
      <c r="O25">
        <f t="shared" si="1"/>
        <v>0</v>
      </c>
    </row>
    <row r="26" spans="2:15" ht="16.5" customHeight="1">
      <c r="B26" s="53" t="s">
        <v>371</v>
      </c>
      <c r="C26" s="44"/>
      <c r="D26" s="44"/>
      <c r="E26" s="45"/>
      <c r="F26" s="201"/>
      <c r="G26" s="32">
        <f t="shared" si="2"/>
        <v>0</v>
      </c>
      <c r="H26" s="26" t="s">
        <v>4779</v>
      </c>
      <c r="I26" s="54">
        <f>IF(AND(E26&lt;L26,D26&gt;0),"Min. 2,000 SF",ROUNDDOWN(IF(G26/J26&gt;D26*K26,D26*K26,G26/J26),0))</f>
        <v>0</v>
      </c>
      <c r="J26" s="1">
        <v>75</v>
      </c>
      <c r="K26" s="1">
        <v>24</v>
      </c>
      <c r="L26" s="16">
        <v>2000</v>
      </c>
      <c r="O26">
        <f t="shared" si="1"/>
        <v>0</v>
      </c>
    </row>
    <row r="27" spans="2:15" ht="16.5" customHeight="1">
      <c r="B27" s="51" t="s">
        <v>4730</v>
      </c>
      <c r="C27" s="42"/>
      <c r="D27" s="42"/>
      <c r="E27" s="43"/>
      <c r="F27" s="199"/>
      <c r="G27" s="30">
        <f t="shared" si="2"/>
        <v>0</v>
      </c>
      <c r="H27" s="24" t="s">
        <v>358</v>
      </c>
      <c r="I27" s="52">
        <f>IF(AND(E27&lt;L27,D27&gt;0),"Min. 2,000 SF",ROUNDDOWN(IF(G27/J27&gt;D27*K27,D27*K27,G27/J27),0))</f>
        <v>0</v>
      </c>
      <c r="J27" s="1">
        <v>75</v>
      </c>
      <c r="K27" s="1">
        <v>24</v>
      </c>
      <c r="L27" s="16">
        <v>2000</v>
      </c>
      <c r="O27">
        <f>IF(O26&gt;0,1,0)</f>
        <v>0</v>
      </c>
    </row>
    <row r="28" spans="2:15" ht="16.5" customHeight="1">
      <c r="B28" s="51"/>
      <c r="C28" s="42"/>
      <c r="D28" s="42"/>
      <c r="E28" s="43"/>
      <c r="F28" s="199"/>
      <c r="G28" s="30">
        <f t="shared" si="2"/>
        <v>0</v>
      </c>
      <c r="H28" s="24"/>
      <c r="I28" s="52">
        <f>IF(AND(E28&lt;L28,D28&gt;0),"Min. 2,000 SF",ROUNDDOWN(IF(G28/J28&gt;D28*K28,D28*K28,G28/J28),0))</f>
        <v>0</v>
      </c>
      <c r="J28" s="1">
        <v>75</v>
      </c>
      <c r="K28" s="1">
        <v>24</v>
      </c>
      <c r="L28" s="16">
        <v>2000</v>
      </c>
      <c r="O28">
        <f t="shared" si="1"/>
        <v>0</v>
      </c>
    </row>
    <row r="29" spans="2:15" ht="16.5" customHeight="1">
      <c r="B29" s="51"/>
      <c r="C29" s="22"/>
      <c r="D29" s="22"/>
      <c r="E29" s="29"/>
      <c r="F29" s="195"/>
      <c r="G29" s="30">
        <f t="shared" si="2"/>
        <v>0</v>
      </c>
      <c r="H29" s="24"/>
      <c r="I29" s="72">
        <f>IF(AND(E29&lt;L29,D29&gt;0),"Min. 2,000 SF",ROUNDDOWN(IF(G29/J29&gt;D29*K29,D29*K29,G29/J29),0))</f>
        <v>0</v>
      </c>
      <c r="J29" s="1">
        <v>75</v>
      </c>
      <c r="K29" s="1">
        <v>24</v>
      </c>
      <c r="L29" s="16">
        <v>2000</v>
      </c>
      <c r="O29">
        <f t="shared" si="1"/>
        <v>0</v>
      </c>
    </row>
    <row r="30" spans="2:15" ht="16.5" customHeight="1">
      <c r="B30" s="53" t="s">
        <v>372</v>
      </c>
      <c r="C30" s="44"/>
      <c r="D30" s="44"/>
      <c r="E30" s="45"/>
      <c r="F30" s="201"/>
      <c r="G30" s="32">
        <f t="shared" si="2"/>
        <v>0</v>
      </c>
      <c r="H30" s="26" t="s">
        <v>4781</v>
      </c>
      <c r="I30" s="54">
        <f>IF(AND(E30&lt;L30,D30&gt;0),"Min. 840 SF",ROUNDDOWN(IF(G30/J30&gt;D30*K30,D30*K30,G30/J30),0))</f>
        <v>0</v>
      </c>
      <c r="J30" s="1">
        <v>35</v>
      </c>
      <c r="K30" s="1">
        <v>25</v>
      </c>
      <c r="L30" s="16">
        <v>840</v>
      </c>
      <c r="O30">
        <f t="shared" si="1"/>
        <v>0</v>
      </c>
    </row>
    <row r="31" spans="2:15" ht="16.5" customHeight="1">
      <c r="B31" s="51" t="s">
        <v>373</v>
      </c>
      <c r="C31" s="22"/>
      <c r="D31" s="22"/>
      <c r="E31" s="29"/>
      <c r="F31" s="195"/>
      <c r="G31" s="30">
        <f t="shared" si="2"/>
        <v>0</v>
      </c>
      <c r="H31" s="24" t="s">
        <v>355</v>
      </c>
      <c r="I31" s="52">
        <f>IF(AND(E31&lt;L31,D31&gt;0),"Min. 840 SF",ROUNDDOWN(IF(G31/J31&gt;D31*K31,D31*K31,G31/J31),0))</f>
        <v>0</v>
      </c>
      <c r="J31" s="1">
        <v>35</v>
      </c>
      <c r="K31" s="1">
        <v>25</v>
      </c>
      <c r="L31" s="16">
        <v>840</v>
      </c>
      <c r="O31">
        <f t="shared" si="1"/>
        <v>0</v>
      </c>
    </row>
    <row r="32" spans="2:15" ht="16.5" customHeight="1">
      <c r="B32" s="53" t="s">
        <v>374</v>
      </c>
      <c r="C32" s="135"/>
      <c r="D32" s="135"/>
      <c r="E32" s="136"/>
      <c r="F32" s="201"/>
      <c r="G32" s="32"/>
      <c r="H32" s="26"/>
      <c r="I32" s="134"/>
      <c r="J32" s="1"/>
      <c r="K32" s="1"/>
      <c r="L32" s="16"/>
      <c r="O32">
        <f>IF(SUM(I33:I42)&gt;0,1,0)</f>
        <v>0</v>
      </c>
    </row>
    <row r="33" spans="2:15" ht="16.5" customHeight="1">
      <c r="B33" s="51" t="s">
        <v>375</v>
      </c>
      <c r="C33" s="42"/>
      <c r="D33" s="42"/>
      <c r="E33" s="43"/>
      <c r="F33" s="199"/>
      <c r="G33" s="30">
        <f aca="true" t="shared" si="3" ref="G33:G42">D33*E33</f>
        <v>0</v>
      </c>
      <c r="H33" s="24" t="s">
        <v>4784</v>
      </c>
      <c r="I33" s="52">
        <f>IF(AND(E33&lt;L33,D33&gt;0),"Min. 1,000 SF",ROUNDDOWN(IF(G33/J33&gt;D33*K33,D33*K33,G33/J33),0))</f>
        <v>0</v>
      </c>
      <c r="J33" s="1">
        <v>30</v>
      </c>
      <c r="K33" s="1">
        <v>30</v>
      </c>
      <c r="L33" s="16">
        <v>1000</v>
      </c>
      <c r="O33">
        <f>IF(SUM(I34:I46)&gt;0,1,0)</f>
        <v>0</v>
      </c>
    </row>
    <row r="34" spans="2:15" ht="16.5" customHeight="1">
      <c r="B34" s="51"/>
      <c r="C34" s="42"/>
      <c r="D34" s="42"/>
      <c r="E34" s="43"/>
      <c r="F34" s="199"/>
      <c r="G34" s="30">
        <f t="shared" si="3"/>
        <v>0</v>
      </c>
      <c r="H34" s="24" t="s">
        <v>376</v>
      </c>
      <c r="I34" s="52">
        <f>IF(AND(E34&lt;L34,D34&gt;0),"Min. 1,000 SF",ROUNDDOWN(IF(G34/J34&gt;D34*K34,D34*K34,G34/J34),0))</f>
        <v>0</v>
      </c>
      <c r="J34" s="1">
        <v>30</v>
      </c>
      <c r="K34" s="1">
        <v>30</v>
      </c>
      <c r="L34" s="16">
        <v>1000</v>
      </c>
      <c r="O34">
        <f t="shared" si="1"/>
        <v>0</v>
      </c>
    </row>
    <row r="35" spans="2:15" ht="16.5" customHeight="1">
      <c r="B35" s="51" t="s">
        <v>377</v>
      </c>
      <c r="C35" s="42"/>
      <c r="D35" s="42"/>
      <c r="E35" s="43"/>
      <c r="F35" s="199"/>
      <c r="G35" s="30">
        <f t="shared" si="3"/>
        <v>0</v>
      </c>
      <c r="H35" s="24" t="s">
        <v>4784</v>
      </c>
      <c r="I35" s="52">
        <f>IF(AND(E35&lt;L35,D35&gt;0),"Min. 1,000 SF",ROUNDDOWN(IF(G35/J35&gt;D35*K35,D35*K35,G35/J35),0))</f>
        <v>0</v>
      </c>
      <c r="J35" s="1">
        <v>30</v>
      </c>
      <c r="K35" s="1">
        <v>30</v>
      </c>
      <c r="L35" s="16">
        <v>1000</v>
      </c>
      <c r="O35">
        <f t="shared" si="1"/>
        <v>0</v>
      </c>
    </row>
    <row r="36" spans="2:15" ht="16.5" customHeight="1">
      <c r="B36" s="51"/>
      <c r="C36" s="42"/>
      <c r="D36" s="42"/>
      <c r="E36" s="43"/>
      <c r="F36" s="199"/>
      <c r="G36" s="30">
        <f t="shared" si="3"/>
        <v>0</v>
      </c>
      <c r="H36" s="24" t="s">
        <v>376</v>
      </c>
      <c r="I36" s="52">
        <f>IF(AND(E36&lt;L36,D36&gt;0),"Min. 1,000 SF",ROUNDDOWN(IF(G36/J36&gt;D36*K36,D36*K36,G36/J36),0))</f>
        <v>0</v>
      </c>
      <c r="J36" s="1">
        <v>30</v>
      </c>
      <c r="K36" s="1">
        <v>30</v>
      </c>
      <c r="L36" s="16">
        <v>1000</v>
      </c>
      <c r="O36">
        <f t="shared" si="1"/>
        <v>0</v>
      </c>
    </row>
    <row r="37" spans="2:15" ht="16.5" customHeight="1">
      <c r="B37" s="51" t="s">
        <v>378</v>
      </c>
      <c r="C37" s="42"/>
      <c r="D37" s="42"/>
      <c r="E37" s="43"/>
      <c r="F37" s="199"/>
      <c r="G37" s="30">
        <f t="shared" si="3"/>
        <v>0</v>
      </c>
      <c r="H37" s="24" t="s">
        <v>4782</v>
      </c>
      <c r="I37" s="52">
        <f aca="true" t="shared" si="4" ref="I37:I42">IF(AND(E37&lt;L37,D37&gt;0),"Min. 1,200 SF",ROUNDDOWN(IF(G37/J37&gt;D37*K37,D37*K37,G37/J37),0))</f>
        <v>0</v>
      </c>
      <c r="J37" s="1">
        <v>50</v>
      </c>
      <c r="K37" s="1">
        <v>24</v>
      </c>
      <c r="L37" s="16">
        <v>1200</v>
      </c>
      <c r="O37">
        <f t="shared" si="1"/>
        <v>0</v>
      </c>
    </row>
    <row r="38" spans="2:15" ht="16.5" customHeight="1">
      <c r="B38" s="51"/>
      <c r="C38" s="42"/>
      <c r="D38" s="42"/>
      <c r="E38" s="43"/>
      <c r="F38" s="199"/>
      <c r="G38" s="30">
        <f t="shared" si="3"/>
        <v>0</v>
      </c>
      <c r="H38" s="24" t="s">
        <v>358</v>
      </c>
      <c r="I38" s="52">
        <f t="shared" si="4"/>
        <v>0</v>
      </c>
      <c r="J38" s="1">
        <v>50</v>
      </c>
      <c r="K38" s="1">
        <v>24</v>
      </c>
      <c r="L38" s="16">
        <v>1200</v>
      </c>
      <c r="O38">
        <f t="shared" si="1"/>
        <v>0</v>
      </c>
    </row>
    <row r="39" spans="2:15" ht="16.5" customHeight="1">
      <c r="B39" s="51" t="s">
        <v>379</v>
      </c>
      <c r="C39" s="42"/>
      <c r="D39" s="42"/>
      <c r="E39" s="43"/>
      <c r="F39" s="199"/>
      <c r="G39" s="30">
        <f t="shared" si="3"/>
        <v>0</v>
      </c>
      <c r="H39" s="24" t="s">
        <v>4782</v>
      </c>
      <c r="I39" s="52">
        <f t="shared" si="4"/>
        <v>0</v>
      </c>
      <c r="J39" s="1">
        <v>50</v>
      </c>
      <c r="K39" s="1">
        <v>24</v>
      </c>
      <c r="L39" s="16">
        <v>1200</v>
      </c>
      <c r="O39">
        <f t="shared" si="1"/>
        <v>0</v>
      </c>
    </row>
    <row r="40" spans="2:15" ht="16.5" customHeight="1">
      <c r="B40" s="51"/>
      <c r="C40" s="42"/>
      <c r="D40" s="42"/>
      <c r="E40" s="43"/>
      <c r="F40" s="199"/>
      <c r="G40" s="30">
        <f t="shared" si="3"/>
        <v>0</v>
      </c>
      <c r="H40" s="24" t="s">
        <v>358</v>
      </c>
      <c r="I40" s="52">
        <f t="shared" si="4"/>
        <v>0</v>
      </c>
      <c r="J40" s="1">
        <v>50</v>
      </c>
      <c r="K40" s="1">
        <v>24</v>
      </c>
      <c r="L40" s="16">
        <v>1200</v>
      </c>
      <c r="O40">
        <f t="shared" si="1"/>
        <v>0</v>
      </c>
    </row>
    <row r="41" spans="2:15" ht="16.5" customHeight="1">
      <c r="B41" s="51" t="s">
        <v>380</v>
      </c>
      <c r="C41" s="42"/>
      <c r="D41" s="42"/>
      <c r="E41" s="43"/>
      <c r="F41" s="199"/>
      <c r="G41" s="30">
        <f t="shared" si="3"/>
        <v>0</v>
      </c>
      <c r="H41" s="24" t="s">
        <v>4782</v>
      </c>
      <c r="I41" s="52">
        <f t="shared" si="4"/>
        <v>0</v>
      </c>
      <c r="J41" s="1">
        <v>50</v>
      </c>
      <c r="K41" s="1">
        <v>24</v>
      </c>
      <c r="L41" s="16">
        <v>1200</v>
      </c>
      <c r="O41">
        <f t="shared" si="1"/>
        <v>0</v>
      </c>
    </row>
    <row r="42" spans="2:15" ht="16.5" customHeight="1" thickBot="1">
      <c r="B42" s="55"/>
      <c r="C42" s="56"/>
      <c r="D42" s="56"/>
      <c r="E42" s="57"/>
      <c r="F42" s="203"/>
      <c r="G42" s="58">
        <f t="shared" si="3"/>
        <v>0</v>
      </c>
      <c r="H42" s="59" t="s">
        <v>358</v>
      </c>
      <c r="I42" s="60">
        <f t="shared" si="4"/>
        <v>0</v>
      </c>
      <c r="J42" s="1">
        <v>50</v>
      </c>
      <c r="K42" s="1">
        <v>24</v>
      </c>
      <c r="L42" s="16">
        <v>1200</v>
      </c>
      <c r="O42">
        <f t="shared" si="1"/>
        <v>0</v>
      </c>
    </row>
    <row r="43" spans="2:15" ht="18.75" thickBot="1">
      <c r="B43" s="208" t="s">
        <v>4765</v>
      </c>
      <c r="C43" s="209"/>
      <c r="D43" s="209"/>
      <c r="E43" s="209"/>
      <c r="F43" s="209"/>
      <c r="G43" s="209"/>
      <c r="H43" s="209"/>
      <c r="I43" s="210"/>
      <c r="O43">
        <f>IF($O$61&gt;=45,1,0)</f>
        <v>0</v>
      </c>
    </row>
    <row r="44" spans="2:15" ht="12" customHeight="1">
      <c r="B44" s="73" t="s">
        <v>3203</v>
      </c>
      <c r="C44" s="220" t="s">
        <v>4726</v>
      </c>
      <c r="D44" s="220" t="s">
        <v>3204</v>
      </c>
      <c r="E44" s="220" t="s">
        <v>3530</v>
      </c>
      <c r="F44" s="220" t="s">
        <v>4744</v>
      </c>
      <c r="G44" s="220" t="s">
        <v>3528</v>
      </c>
      <c r="H44" s="220" t="s">
        <v>3206</v>
      </c>
      <c r="I44" s="236" t="s">
        <v>4749</v>
      </c>
      <c r="J44" s="1" t="s">
        <v>3531</v>
      </c>
      <c r="K44" s="1" t="s">
        <v>3531</v>
      </c>
      <c r="L44" t="s">
        <v>402</v>
      </c>
      <c r="O44">
        <f>IF($O$61&gt;=45,1,0)</f>
        <v>0</v>
      </c>
    </row>
    <row r="45" spans="2:15" ht="12" customHeight="1" thickBot="1">
      <c r="B45" s="8" t="s">
        <v>3207</v>
      </c>
      <c r="C45" s="10" t="s">
        <v>4727</v>
      </c>
      <c r="D45" s="10" t="s">
        <v>3208</v>
      </c>
      <c r="E45" s="10" t="s">
        <v>3529</v>
      </c>
      <c r="F45" s="10" t="s">
        <v>4745</v>
      </c>
      <c r="G45" s="10" t="s">
        <v>3529</v>
      </c>
      <c r="H45" s="10" t="s">
        <v>3209</v>
      </c>
      <c r="I45" s="84" t="s">
        <v>4750</v>
      </c>
      <c r="J45" s="1" t="s">
        <v>3532</v>
      </c>
      <c r="K45" s="1" t="s">
        <v>2332</v>
      </c>
      <c r="L45" t="s">
        <v>3529</v>
      </c>
      <c r="O45">
        <f>IF($O$61&gt;=45,1,0)</f>
        <v>0</v>
      </c>
    </row>
    <row r="46" spans="2:15" ht="16.5" customHeight="1" thickTop="1">
      <c r="B46" s="53" t="s">
        <v>381</v>
      </c>
      <c r="C46" s="27"/>
      <c r="D46" s="27"/>
      <c r="E46" s="33"/>
      <c r="F46" s="200"/>
      <c r="G46" s="32"/>
      <c r="H46" s="26" t="s">
        <v>4785</v>
      </c>
      <c r="I46" s="54"/>
      <c r="J46" s="1"/>
      <c r="K46" s="1"/>
      <c r="L46" s="16"/>
      <c r="O46">
        <f>IF(I47,1,0)</f>
        <v>0</v>
      </c>
    </row>
    <row r="47" spans="2:15" ht="16.5" customHeight="1">
      <c r="B47" s="165" t="s">
        <v>382</v>
      </c>
      <c r="C47" s="166"/>
      <c r="D47" s="166"/>
      <c r="E47" s="167"/>
      <c r="F47" s="204"/>
      <c r="G47" s="168">
        <f>D47*E47</f>
        <v>0</v>
      </c>
      <c r="H47" s="169" t="s">
        <v>2336</v>
      </c>
      <c r="I47" s="72">
        <f>ROUNDDOWN(IF(G47/J47&gt;D47*K47,D47*K47,G47/J47),0)</f>
        <v>0</v>
      </c>
      <c r="J47" s="1">
        <v>25</v>
      </c>
      <c r="K47" s="1">
        <f>ROUNDDOWN(0.15*(SIC+MIC),0)-'Existing Program Spaces'!I51</f>
        <v>0</v>
      </c>
      <c r="L47" s="16"/>
      <c r="O47">
        <f t="shared" si="1"/>
        <v>0</v>
      </c>
    </row>
    <row r="48" spans="2:15" ht="16.5" customHeight="1">
      <c r="B48" s="51" t="s">
        <v>383</v>
      </c>
      <c r="C48" s="28"/>
      <c r="D48" s="28"/>
      <c r="E48" s="34"/>
      <c r="F48" s="21"/>
      <c r="G48" s="30"/>
      <c r="H48" s="24"/>
      <c r="I48" s="52"/>
      <c r="J48" s="1"/>
      <c r="K48" s="1"/>
      <c r="L48" s="16"/>
      <c r="O48">
        <f>IF(SUM(I49:I53)&gt;0,1,0)</f>
        <v>0</v>
      </c>
    </row>
    <row r="49" spans="2:15" ht="16.5" customHeight="1">
      <c r="B49" s="51" t="s">
        <v>406</v>
      </c>
      <c r="C49" s="22"/>
      <c r="D49" s="22"/>
      <c r="E49" s="29"/>
      <c r="F49" s="195"/>
      <c r="G49" s="30">
        <f>D49*E49</f>
        <v>0</v>
      </c>
      <c r="H49" s="24" t="s">
        <v>407</v>
      </c>
      <c r="I49" s="52">
        <f>IF(AND(E49&lt;J49,D49&gt;0),"Min. 3,168 SF",ROUNDDOWN(IF(G49/M49&gt;D49*K49,D49*K49,G49/J49),0)*L49)</f>
        <v>0</v>
      </c>
      <c r="J49" s="1">
        <f>48*66</f>
        <v>3168</v>
      </c>
      <c r="K49" s="1">
        <v>30</v>
      </c>
      <c r="L49" s="4">
        <f>ROUNDDOWN(G49/J49,0)</f>
        <v>0</v>
      </c>
      <c r="M49">
        <f>J49/30</f>
        <v>105.6</v>
      </c>
      <c r="O49">
        <f t="shared" si="1"/>
        <v>0</v>
      </c>
    </row>
    <row r="50" spans="2:15" ht="16.5" customHeight="1">
      <c r="B50" s="51" t="s">
        <v>386</v>
      </c>
      <c r="C50" s="28"/>
      <c r="D50" s="28"/>
      <c r="E50" s="34"/>
      <c r="F50" s="21"/>
      <c r="G50" s="30"/>
      <c r="H50" s="24" t="s">
        <v>408</v>
      </c>
      <c r="I50" s="52"/>
      <c r="J50" s="1"/>
      <c r="K50" s="1"/>
      <c r="L50" s="16"/>
      <c r="O50">
        <f>IF(I49&gt;0,1,0)</f>
        <v>0</v>
      </c>
    </row>
    <row r="51" spans="2:15" ht="16.5" customHeight="1">
      <c r="B51" s="51" t="s">
        <v>409</v>
      </c>
      <c r="C51" s="22"/>
      <c r="D51" s="22"/>
      <c r="E51" s="29"/>
      <c r="F51" s="195"/>
      <c r="G51" s="30">
        <f>D51*E51</f>
        <v>0</v>
      </c>
      <c r="H51" s="24" t="s">
        <v>410</v>
      </c>
      <c r="I51" s="52">
        <f>IF(AND(E51&lt;J51,D51&gt;0),"Min. 3,168 SF",ROUNDDOWN(IF(G51/M51&gt;D51*K51,D51*K51,G51/J51),0)*L51)</f>
        <v>0</v>
      </c>
      <c r="J51" s="1">
        <f>48*66</f>
        <v>3168</v>
      </c>
      <c r="K51" s="1">
        <v>30</v>
      </c>
      <c r="L51" s="4">
        <f>ROUNDDOWN(G51/J51,0)</f>
        <v>0</v>
      </c>
      <c r="M51">
        <f>J51/30</f>
        <v>105.6</v>
      </c>
      <c r="O51">
        <f t="shared" si="1"/>
        <v>0</v>
      </c>
    </row>
    <row r="52" spans="2:15" ht="16.5" customHeight="1">
      <c r="B52" s="51" t="s">
        <v>389</v>
      </c>
      <c r="C52" s="28"/>
      <c r="D52" s="28"/>
      <c r="E52" s="34"/>
      <c r="F52" s="21"/>
      <c r="G52" s="30"/>
      <c r="H52" s="24" t="s">
        <v>408</v>
      </c>
      <c r="I52" s="52"/>
      <c r="J52" s="1"/>
      <c r="K52" s="1"/>
      <c r="L52" s="16"/>
      <c r="O52">
        <f>IF(I51&gt;0,1,0)</f>
        <v>0</v>
      </c>
    </row>
    <row r="53" spans="2:15" ht="16.5" customHeight="1">
      <c r="B53" s="51" t="s">
        <v>391</v>
      </c>
      <c r="C53" s="22"/>
      <c r="D53" s="22"/>
      <c r="E53" s="29"/>
      <c r="F53" s="195"/>
      <c r="G53" s="30">
        <f>D53*E53</f>
        <v>0</v>
      </c>
      <c r="H53" s="24" t="s">
        <v>411</v>
      </c>
      <c r="I53" s="52">
        <f>IF(AND(E53&lt;J53,D53&gt;0),"Min. 1,872 SF",ROUNDDOWN(IF(G53/M53&gt;D53*K53,D53*K53,G53/J53),0)*L53)</f>
        <v>0</v>
      </c>
      <c r="J53" s="1">
        <f>36*52</f>
        <v>1872</v>
      </c>
      <c r="K53" s="1">
        <v>30</v>
      </c>
      <c r="L53" s="4">
        <f>ROUNDDOWN(G53/J53,0)</f>
        <v>0</v>
      </c>
      <c r="M53">
        <f>J53/30</f>
        <v>62.4</v>
      </c>
      <c r="O53">
        <f t="shared" si="1"/>
        <v>0</v>
      </c>
    </row>
    <row r="54" spans="2:15" ht="16.5" customHeight="1">
      <c r="B54" s="51" t="s">
        <v>2348</v>
      </c>
      <c r="C54" s="28"/>
      <c r="D54" s="28"/>
      <c r="E54" s="34"/>
      <c r="F54" s="21"/>
      <c r="G54" s="30"/>
      <c r="H54" s="24" t="s">
        <v>408</v>
      </c>
      <c r="I54" s="52"/>
      <c r="J54" s="1"/>
      <c r="K54" s="1"/>
      <c r="L54" s="16"/>
      <c r="O54">
        <f>IF(I53&gt;0,1,0)</f>
        <v>0</v>
      </c>
    </row>
    <row r="55" spans="2:15" ht="16.5" customHeight="1">
      <c r="B55" s="53" t="s">
        <v>394</v>
      </c>
      <c r="C55" s="25"/>
      <c r="D55" s="25"/>
      <c r="E55" s="31"/>
      <c r="F55" s="196"/>
      <c r="G55" s="32">
        <f>D55*E55</f>
        <v>0</v>
      </c>
      <c r="H55" s="26" t="s">
        <v>395</v>
      </c>
      <c r="I55" s="54">
        <f>IF(G55&gt;0,30,0)</f>
        <v>0</v>
      </c>
      <c r="J55" s="1"/>
      <c r="K55" s="1">
        <v>30</v>
      </c>
      <c r="L55" s="16"/>
      <c r="O55">
        <f t="shared" si="1"/>
        <v>0</v>
      </c>
    </row>
    <row r="56" spans="2:15" ht="16.5" customHeight="1">
      <c r="B56" s="53" t="s">
        <v>396</v>
      </c>
      <c r="C56" s="27"/>
      <c r="D56" s="27"/>
      <c r="E56" s="33"/>
      <c r="F56" s="200"/>
      <c r="G56" s="32"/>
      <c r="H56" s="26" t="s">
        <v>4786</v>
      </c>
      <c r="I56" s="54"/>
      <c r="L56" s="16"/>
      <c r="O56">
        <f>IF(I57&gt;0,1,0)</f>
        <v>0</v>
      </c>
    </row>
    <row r="57" spans="2:15" ht="16.5" customHeight="1">
      <c r="B57" s="51"/>
      <c r="C57" s="22"/>
      <c r="D57" s="22"/>
      <c r="E57" s="29"/>
      <c r="F57" s="195"/>
      <c r="G57" s="30">
        <f>D57*E57</f>
        <v>0</v>
      </c>
      <c r="H57" s="24" t="s">
        <v>2337</v>
      </c>
      <c r="I57" s="72">
        <f>ROUNDDOWN(IF(G57/J57&gt;K57,K57,G57/J57),0)</f>
        <v>0</v>
      </c>
      <c r="J57" s="1">
        <v>16.5</v>
      </c>
      <c r="K57" s="1">
        <f>'Existing Program Spaces'!K60-'Existing Program Spaces'!I60-'Existing Program Spaces'!I61-'Existing Program Spaces'!I62-'Existing Program Spaces'!I63-'Existing Program Spaces'!I64</f>
        <v>0</v>
      </c>
      <c r="L57" s="16"/>
      <c r="O57">
        <f t="shared" si="1"/>
        <v>0</v>
      </c>
    </row>
    <row r="58" spans="2:15" ht="16.5" customHeight="1">
      <c r="B58" s="53" t="s">
        <v>397</v>
      </c>
      <c r="C58" s="25"/>
      <c r="D58" s="25"/>
      <c r="E58" s="31"/>
      <c r="F58" s="196"/>
      <c r="G58" s="32">
        <f>D58*E58</f>
        <v>0</v>
      </c>
      <c r="H58" s="26" t="s">
        <v>4787</v>
      </c>
      <c r="I58" s="52">
        <f>IF(ROUNDDOWN(E58/16.5*0.7,0)&gt;K58,K58,ROUNDDOWN(E58/16.5*0.7,0))</f>
        <v>0</v>
      </c>
      <c r="J58" s="1">
        <v>16.5</v>
      </c>
      <c r="K58" s="1">
        <f>K57-I57</f>
        <v>0</v>
      </c>
      <c r="L58" s="16"/>
      <c r="O58">
        <f t="shared" si="1"/>
        <v>0</v>
      </c>
    </row>
    <row r="59" spans="2:15" ht="16.5" customHeight="1">
      <c r="B59" s="51" t="s">
        <v>399</v>
      </c>
      <c r="C59" s="28"/>
      <c r="D59" s="28"/>
      <c r="E59" s="28"/>
      <c r="F59" s="21"/>
      <c r="G59" s="21"/>
      <c r="H59" s="24" t="s">
        <v>400</v>
      </c>
      <c r="I59" s="52"/>
      <c r="J59" s="1"/>
      <c r="K59" s="1"/>
      <c r="L59" s="16"/>
      <c r="O59">
        <f>IF(I58&gt;0,1,0)</f>
        <v>0</v>
      </c>
    </row>
    <row r="60" spans="2:15" ht="18">
      <c r="B60" s="61"/>
      <c r="C60" s="15"/>
      <c r="D60" s="15"/>
      <c r="E60" s="15"/>
      <c r="F60" s="15"/>
      <c r="G60" s="13"/>
      <c r="H60" s="14" t="s">
        <v>4766</v>
      </c>
      <c r="I60" s="62">
        <f>SUM(I5:I59)</f>
        <v>0</v>
      </c>
      <c r="J60" s="11"/>
      <c r="K60" s="11"/>
      <c r="L60" s="16"/>
      <c r="O60">
        <f>IF(I59&gt;0,1,0)</f>
        <v>0</v>
      </c>
    </row>
    <row r="61" ht="12.75">
      <c r="O61">
        <f>SUM(O2:O42)+SUM(O46:O60)</f>
        <v>3</v>
      </c>
    </row>
  </sheetData>
  <sheetProtection sheet="1" objects="1" scenarios="1"/>
  <printOptions horizontalCentered="1"/>
  <pageMargins left="0.5" right="0.5" top="1" bottom="0" header="0" footer="0"/>
  <pageSetup fitToHeight="2" horizontalDpi="300" verticalDpi="300" orientation="portrait" r:id="rId4"/>
  <rowBreaks count="1" manualBreakCount="1">
    <brk id="42" min="1" max="8" man="1"/>
  </rowBreaks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2:L28"/>
  <sheetViews>
    <sheetView showGridLines="0" showRowColHeaders="0" showZeros="0" zoomScale="75" zoomScaleNormal="75" workbookViewId="0" topLeftCell="A1">
      <selection activeCell="D6" sqref="D6"/>
    </sheetView>
  </sheetViews>
  <sheetFormatPr defaultColWidth="9.140625" defaultRowHeight="12.75"/>
  <cols>
    <col min="1" max="1" width="6.57421875" style="0" customWidth="1"/>
    <col min="2" max="2" width="18.57421875" style="0" customWidth="1"/>
    <col min="3" max="3" width="10.421875" style="0" hidden="1" customWidth="1"/>
    <col min="4" max="5" width="10.421875" style="0" customWidth="1"/>
    <col min="6" max="6" width="11.8515625" style="0" hidden="1" customWidth="1"/>
    <col min="7" max="7" width="20.7109375" style="0" customWidth="1"/>
    <col min="8" max="8" width="16.140625" style="1" bestFit="1" customWidth="1"/>
    <col min="9" max="9" width="14.7109375" style="0" customWidth="1"/>
  </cols>
  <sheetData>
    <row r="1" ht="23.25" customHeight="1" thickBot="1"/>
    <row r="2" spans="2:12" ht="18.75" thickBot="1">
      <c r="B2" s="208" t="s">
        <v>2351</v>
      </c>
      <c r="C2" s="209"/>
      <c r="D2" s="209"/>
      <c r="E2" s="209"/>
      <c r="F2" s="209"/>
      <c r="G2" s="209"/>
      <c r="H2" s="228"/>
      <c r="I2" s="210"/>
      <c r="L2" s="16"/>
    </row>
    <row r="3" spans="2:12" ht="16.5" customHeight="1">
      <c r="B3" s="73" t="s">
        <v>3203</v>
      </c>
      <c r="C3" s="220" t="s">
        <v>4726</v>
      </c>
      <c r="D3" s="220" t="s">
        <v>3204</v>
      </c>
      <c r="E3" s="220" t="s">
        <v>3530</v>
      </c>
      <c r="F3" s="220" t="s">
        <v>3528</v>
      </c>
      <c r="G3" s="220" t="s">
        <v>4744</v>
      </c>
      <c r="H3" s="220" t="s">
        <v>3206</v>
      </c>
      <c r="I3" s="221" t="s">
        <v>4749</v>
      </c>
      <c r="J3" s="1" t="s">
        <v>3531</v>
      </c>
      <c r="K3" s="1" t="s">
        <v>3531</v>
      </c>
      <c r="L3" s="16" t="s">
        <v>3206</v>
      </c>
    </row>
    <row r="4" spans="2:12" ht="16.5" customHeight="1" thickBot="1">
      <c r="B4" s="191" t="s">
        <v>3207</v>
      </c>
      <c r="C4" s="10" t="s">
        <v>4727</v>
      </c>
      <c r="D4" s="10" t="s">
        <v>3208</v>
      </c>
      <c r="E4" s="10" t="s">
        <v>3529</v>
      </c>
      <c r="F4" s="10" t="s">
        <v>3529</v>
      </c>
      <c r="G4" s="10" t="s">
        <v>4745</v>
      </c>
      <c r="H4" s="10" t="s">
        <v>3209</v>
      </c>
      <c r="I4" s="84" t="s">
        <v>4750</v>
      </c>
      <c r="J4" s="1" t="s">
        <v>3532</v>
      </c>
      <c r="K4" s="1" t="s">
        <v>3533</v>
      </c>
      <c r="L4" s="16" t="s">
        <v>3529</v>
      </c>
    </row>
    <row r="5" spans="2:12" ht="16.5" customHeight="1" thickTop="1">
      <c r="B5" s="192" t="s">
        <v>412</v>
      </c>
      <c r="C5" s="19"/>
      <c r="D5" s="19"/>
      <c r="E5" s="35"/>
      <c r="F5" s="35"/>
      <c r="G5" s="194"/>
      <c r="H5" s="179" t="s">
        <v>4788</v>
      </c>
      <c r="I5" s="185"/>
      <c r="L5" s="12"/>
    </row>
    <row r="6" spans="2:12" ht="16.5" customHeight="1">
      <c r="B6" s="79"/>
      <c r="C6" s="22"/>
      <c r="D6" s="22"/>
      <c r="E6" s="29"/>
      <c r="F6" s="30">
        <f>D6*E6</f>
        <v>0</v>
      </c>
      <c r="G6" s="195"/>
      <c r="H6" s="20" t="s">
        <v>2344</v>
      </c>
      <c r="I6" s="52">
        <f>ROUNDDOWN(IF(F6/J6&gt;D6*K6,D6*K6,F6/J6),0)</f>
        <v>0</v>
      </c>
      <c r="J6">
        <v>70</v>
      </c>
      <c r="K6">
        <v>60</v>
      </c>
      <c r="L6" s="16">
        <v>4200</v>
      </c>
    </row>
    <row r="7" spans="2:12" ht="16.5" customHeight="1">
      <c r="B7" s="80" t="s">
        <v>414</v>
      </c>
      <c r="C7" s="25"/>
      <c r="D7" s="25"/>
      <c r="E7" s="31"/>
      <c r="F7" s="32">
        <f>D7*E7</f>
        <v>0</v>
      </c>
      <c r="G7" s="196"/>
      <c r="H7" s="180" t="s">
        <v>4788</v>
      </c>
      <c r="I7" s="54">
        <f>ROUNDDOWN(IF(F7/J7&gt;D7*K7,D7*K7,F7/J7),0)</f>
        <v>0</v>
      </c>
      <c r="J7">
        <v>70</v>
      </c>
      <c r="K7">
        <v>27</v>
      </c>
      <c r="L7" s="16">
        <v>1872</v>
      </c>
    </row>
    <row r="8" spans="2:12" ht="16.5" customHeight="1">
      <c r="B8" s="123" t="s">
        <v>2345</v>
      </c>
      <c r="C8" s="22"/>
      <c r="D8" s="22"/>
      <c r="E8" s="29"/>
      <c r="F8" s="30">
        <f>D8*E8</f>
        <v>0</v>
      </c>
      <c r="G8" s="195"/>
      <c r="H8" s="20" t="s">
        <v>2346</v>
      </c>
      <c r="I8" s="52">
        <f>ROUNDDOWN(IF(F8/J8&gt;D8*K8,D8*K8,F8/J8),0)</f>
        <v>0</v>
      </c>
      <c r="J8">
        <v>70</v>
      </c>
      <c r="K8">
        <v>27</v>
      </c>
      <c r="L8" s="16">
        <v>1872</v>
      </c>
    </row>
    <row r="9" spans="2:12" ht="16.5" customHeight="1">
      <c r="B9" s="80" t="s">
        <v>3517</v>
      </c>
      <c r="C9" s="23"/>
      <c r="D9" s="23"/>
      <c r="E9" s="36"/>
      <c r="F9" s="36"/>
      <c r="G9" s="197"/>
      <c r="H9" s="180" t="s">
        <v>4788</v>
      </c>
      <c r="I9" s="155"/>
      <c r="L9" s="16"/>
    </row>
    <row r="10" spans="2:12" ht="16.5" customHeight="1">
      <c r="B10" s="79" t="s">
        <v>3518</v>
      </c>
      <c r="C10" s="22"/>
      <c r="D10" s="22"/>
      <c r="E10" s="29"/>
      <c r="F10" s="30">
        <f>D10*E10</f>
        <v>0</v>
      </c>
      <c r="G10" s="195"/>
      <c r="H10" s="20" t="s">
        <v>2347</v>
      </c>
      <c r="I10" s="52">
        <f>ROUNDDOWN(IF(F10/J10&gt;D10*K10,D10*K10,F10/J10),0)</f>
        <v>0</v>
      </c>
      <c r="J10">
        <v>70</v>
      </c>
      <c r="K10">
        <v>11</v>
      </c>
      <c r="L10" s="16">
        <v>770</v>
      </c>
    </row>
    <row r="11" spans="2:12" ht="16.5" customHeight="1">
      <c r="B11" s="80" t="s">
        <v>3520</v>
      </c>
      <c r="C11" s="23"/>
      <c r="D11" s="23"/>
      <c r="E11" s="36"/>
      <c r="F11" s="36"/>
      <c r="G11" s="197"/>
      <c r="H11" s="180" t="s">
        <v>4788</v>
      </c>
      <c r="I11" s="155"/>
      <c r="L11" s="16"/>
    </row>
    <row r="12" spans="2:12" ht="16.5" customHeight="1">
      <c r="B12" s="79"/>
      <c r="C12" s="22"/>
      <c r="D12" s="22"/>
      <c r="E12" s="29"/>
      <c r="F12" s="30">
        <f>D12*E12</f>
        <v>0</v>
      </c>
      <c r="G12" s="195"/>
      <c r="H12" s="20" t="s">
        <v>2346</v>
      </c>
      <c r="I12" s="52">
        <f>ROUNDDOWN(IF(F12/J12&gt;D12*K12,D12*K12,F12/J12),0)</f>
        <v>0</v>
      </c>
      <c r="J12">
        <v>70</v>
      </c>
      <c r="K12">
        <v>27</v>
      </c>
      <c r="L12" s="16">
        <v>1900</v>
      </c>
    </row>
    <row r="13" spans="2:12" ht="16.5" customHeight="1" thickBot="1">
      <c r="B13" s="63"/>
      <c r="C13" s="64"/>
      <c r="D13" s="64"/>
      <c r="E13" s="64"/>
      <c r="F13" s="64"/>
      <c r="G13" s="64"/>
      <c r="H13" s="66" t="s">
        <v>4767</v>
      </c>
      <c r="I13" s="81">
        <f>SUM(I5:I12)</f>
        <v>0</v>
      </c>
      <c r="L13" s="12"/>
    </row>
    <row r="14" ht="12.75">
      <c r="I14" s="1"/>
    </row>
    <row r="15" spans="2:12" ht="18.75" thickBot="1">
      <c r="B15" s="76" t="s">
        <v>4768</v>
      </c>
      <c r="C15" s="77"/>
      <c r="D15" s="77"/>
      <c r="E15" s="77"/>
      <c r="F15" s="77"/>
      <c r="G15" s="77"/>
      <c r="H15" s="178"/>
      <c r="I15" s="90"/>
      <c r="L15" s="16"/>
    </row>
    <row r="16" spans="2:12" ht="16.5" customHeight="1">
      <c r="B16" s="7" t="s">
        <v>3203</v>
      </c>
      <c r="C16" s="9"/>
      <c r="D16" s="9" t="s">
        <v>3204</v>
      </c>
      <c r="E16" s="9" t="s">
        <v>3530</v>
      </c>
      <c r="F16" s="9" t="s">
        <v>3528</v>
      </c>
      <c r="G16" s="9" t="s">
        <v>4744</v>
      </c>
      <c r="H16" s="9" t="s">
        <v>3206</v>
      </c>
      <c r="I16" s="217" t="s">
        <v>4749</v>
      </c>
      <c r="J16" s="1" t="s">
        <v>3531</v>
      </c>
      <c r="K16" s="1" t="s">
        <v>3531</v>
      </c>
      <c r="L16" s="16" t="s">
        <v>3206</v>
      </c>
    </row>
    <row r="17" spans="2:12" ht="16.5" customHeight="1" thickBot="1">
      <c r="B17" s="8" t="s">
        <v>3207</v>
      </c>
      <c r="C17" s="10"/>
      <c r="D17" s="10" t="s">
        <v>3208</v>
      </c>
      <c r="E17" s="10" t="s">
        <v>3529</v>
      </c>
      <c r="F17" s="10" t="s">
        <v>3529</v>
      </c>
      <c r="G17" s="10" t="s">
        <v>4745</v>
      </c>
      <c r="H17" s="10" t="s">
        <v>3209</v>
      </c>
      <c r="I17" s="84" t="s">
        <v>4750</v>
      </c>
      <c r="J17" s="1" t="s">
        <v>3532</v>
      </c>
      <c r="K17" s="1" t="s">
        <v>2332</v>
      </c>
      <c r="L17" s="16" t="s">
        <v>3529</v>
      </c>
    </row>
    <row r="18" spans="2:12" ht="16.5" customHeight="1" thickTop="1">
      <c r="B18" s="79" t="s">
        <v>412</v>
      </c>
      <c r="C18" s="19"/>
      <c r="D18" s="19"/>
      <c r="E18" s="35"/>
      <c r="F18" s="35"/>
      <c r="G18" s="194"/>
      <c r="H18" s="179" t="s">
        <v>4789</v>
      </c>
      <c r="I18" s="156"/>
      <c r="L18" s="12"/>
    </row>
    <row r="19" spans="2:12" ht="16.5" customHeight="1">
      <c r="B19" s="79"/>
      <c r="C19" s="22"/>
      <c r="D19" s="22"/>
      <c r="E19" s="29"/>
      <c r="F19" s="30">
        <f>D19*E19</f>
        <v>0</v>
      </c>
      <c r="G19" s="195"/>
      <c r="H19" s="20" t="s">
        <v>413</v>
      </c>
      <c r="I19" s="52">
        <f>ROUNDDOWN(IF(F19/J19&gt;D19*K19,D19*K19,F19/J19),0)</f>
        <v>0</v>
      </c>
      <c r="J19">
        <v>100</v>
      </c>
      <c r="K19">
        <v>70</v>
      </c>
      <c r="L19" s="16">
        <v>7000</v>
      </c>
    </row>
    <row r="20" spans="2:12" ht="16.5" customHeight="1">
      <c r="B20" s="80" t="s">
        <v>414</v>
      </c>
      <c r="C20" s="23"/>
      <c r="D20" s="23"/>
      <c r="E20" s="36"/>
      <c r="F20" s="36"/>
      <c r="G20" s="197"/>
      <c r="H20" s="180" t="s">
        <v>4789</v>
      </c>
      <c r="I20" s="155"/>
      <c r="L20" s="16"/>
    </row>
    <row r="21" spans="2:12" ht="16.5" customHeight="1">
      <c r="B21" s="79"/>
      <c r="C21" s="22"/>
      <c r="D21" s="22"/>
      <c r="E21" s="29"/>
      <c r="F21" s="30">
        <f>D21*E21</f>
        <v>0</v>
      </c>
      <c r="G21" s="195"/>
      <c r="H21" s="20" t="s">
        <v>3516</v>
      </c>
      <c r="I21" s="52">
        <f>ROUNDDOWN(IF(F21/J21&gt;D21*K21,D21*K21,F21/J21),0)</f>
        <v>0</v>
      </c>
      <c r="J21">
        <v>100</v>
      </c>
      <c r="K21">
        <v>40</v>
      </c>
      <c r="L21" s="16">
        <v>4000</v>
      </c>
    </row>
    <row r="22" spans="2:12" ht="16.5" customHeight="1">
      <c r="B22" s="80" t="s">
        <v>3517</v>
      </c>
      <c r="C22" s="23"/>
      <c r="D22" s="23"/>
      <c r="E22" s="36"/>
      <c r="F22" s="36"/>
      <c r="G22" s="197"/>
      <c r="H22" s="180" t="s">
        <v>4790</v>
      </c>
      <c r="I22" s="155"/>
      <c r="L22" s="16"/>
    </row>
    <row r="23" spans="2:12" ht="16.5" customHeight="1">
      <c r="B23" s="79" t="s">
        <v>3518</v>
      </c>
      <c r="C23" s="22"/>
      <c r="D23" s="22"/>
      <c r="E23" s="29"/>
      <c r="F23" s="30">
        <f>D23*E23</f>
        <v>0</v>
      </c>
      <c r="G23" s="195"/>
      <c r="H23" s="20" t="s">
        <v>3519</v>
      </c>
      <c r="I23" s="52">
        <f>ROUNDDOWN(IF(F23/J23&gt;D23*K23,D23*K23,F23/J23),0)</f>
        <v>0</v>
      </c>
      <c r="J23">
        <v>96.25</v>
      </c>
      <c r="K23">
        <v>8</v>
      </c>
      <c r="L23" s="16">
        <v>770</v>
      </c>
    </row>
    <row r="24" spans="2:12" ht="16.5" customHeight="1">
      <c r="B24" s="80" t="s">
        <v>3520</v>
      </c>
      <c r="C24" s="23"/>
      <c r="D24" s="23"/>
      <c r="E24" s="36"/>
      <c r="F24" s="36"/>
      <c r="G24" s="197"/>
      <c r="H24" s="180" t="s">
        <v>4791</v>
      </c>
      <c r="I24" s="155"/>
      <c r="L24" s="16"/>
    </row>
    <row r="25" spans="2:12" ht="16.5" customHeight="1">
      <c r="B25" s="79" t="s">
        <v>3521</v>
      </c>
      <c r="C25" s="22"/>
      <c r="D25" s="22"/>
      <c r="E25" s="29"/>
      <c r="F25" s="30">
        <f>D25*E25</f>
        <v>0</v>
      </c>
      <c r="G25" s="195"/>
      <c r="H25" s="20" t="s">
        <v>3522</v>
      </c>
      <c r="I25" s="52">
        <f>ROUNDDOWN(IF(F25/J25&gt;D25*K25,D25*K25,F25/J25),0)</f>
        <v>0</v>
      </c>
      <c r="J25">
        <v>101</v>
      </c>
      <c r="K25">
        <v>37</v>
      </c>
      <c r="L25" s="16">
        <v>3750</v>
      </c>
    </row>
    <row r="26" spans="2:12" ht="16.5" customHeight="1">
      <c r="B26" s="80" t="s">
        <v>3523</v>
      </c>
      <c r="C26" s="23"/>
      <c r="D26" s="23"/>
      <c r="E26" s="36"/>
      <c r="F26" s="36"/>
      <c r="G26" s="197"/>
      <c r="H26" s="180" t="s">
        <v>4792</v>
      </c>
      <c r="I26" s="155"/>
      <c r="L26" s="16"/>
    </row>
    <row r="27" spans="2:12" ht="16.5" customHeight="1">
      <c r="B27" s="79"/>
      <c r="C27" s="22"/>
      <c r="D27" s="22"/>
      <c r="E27" s="29"/>
      <c r="F27" s="30">
        <f>D27*E27</f>
        <v>0</v>
      </c>
      <c r="G27" s="195"/>
      <c r="H27" s="20" t="s">
        <v>3524</v>
      </c>
      <c r="I27" s="52">
        <f>ROUNDDOWN(IF(F27/J27&gt;D27*K27,D27*K27,F27/J27),0)</f>
        <v>0</v>
      </c>
      <c r="J27">
        <v>98</v>
      </c>
      <c r="K27">
        <v>19</v>
      </c>
      <c r="L27" s="16">
        <v>1872</v>
      </c>
    </row>
    <row r="28" spans="2:12" ht="16.5" customHeight="1" thickBot="1">
      <c r="B28" s="63"/>
      <c r="C28" s="64"/>
      <c r="D28" s="64"/>
      <c r="E28" s="64"/>
      <c r="F28" s="64"/>
      <c r="G28" s="64"/>
      <c r="H28" s="66" t="s">
        <v>4769</v>
      </c>
      <c r="I28" s="81">
        <f>SUM(I18:I27)</f>
        <v>0</v>
      </c>
      <c r="L28" s="12"/>
    </row>
  </sheetData>
  <sheetProtection sheet="1" objects="1" scenarios="1"/>
  <printOptions horizontalCentered="1"/>
  <pageMargins left="0.5" right="0.5" top="1" bottom="0" header="0" footer="0"/>
  <pageSetup fitToHeight="1" fitToWidth="1" horizontalDpi="600" verticalDpi="600" orientation="portrait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S200"/>
  <sheetViews>
    <sheetView showGridLines="0" showRowColHeaders="0" showZeros="0" zoomScale="75" zoomScaleNormal="75" workbookViewId="0" topLeftCell="A1">
      <selection activeCell="D6" sqref="D6"/>
    </sheetView>
  </sheetViews>
  <sheetFormatPr defaultColWidth="9.140625" defaultRowHeight="12.75"/>
  <cols>
    <col min="1" max="1" width="6.57421875" style="0" customWidth="1"/>
    <col min="2" max="2" width="18.57421875" style="0" customWidth="1"/>
    <col min="3" max="3" width="12.7109375" style="0" hidden="1" customWidth="1"/>
    <col min="4" max="5" width="12.7109375" style="0" customWidth="1"/>
    <col min="6" max="6" width="11.8515625" style="0" hidden="1" customWidth="1"/>
    <col min="7" max="7" width="20.7109375" style="0" customWidth="1"/>
    <col min="8" max="8" width="14.7109375" style="1" customWidth="1"/>
    <col min="9" max="9" width="14.7109375" style="0" customWidth="1"/>
  </cols>
  <sheetData>
    <row r="1" spans="2:19" s="12" customFormat="1" ht="24" customHeight="1" thickBot="1">
      <c r="B1" s="18"/>
      <c r="C1" s="18"/>
      <c r="D1" s="18"/>
      <c r="E1" s="18"/>
      <c r="F1" s="82"/>
      <c r="G1" s="295"/>
      <c r="H1" s="181"/>
      <c r="I1" s="128"/>
      <c r="L1" s="16"/>
      <c r="N1" s="38"/>
      <c r="O1" s="38"/>
      <c r="P1" s="38"/>
      <c r="Q1" s="38"/>
      <c r="R1" s="38"/>
      <c r="S1" s="38"/>
    </row>
    <row r="2" spans="2:12" ht="18">
      <c r="B2" s="48" t="s">
        <v>3543</v>
      </c>
      <c r="C2" s="49"/>
      <c r="D2" s="49"/>
      <c r="E2" s="49"/>
      <c r="F2" s="49"/>
      <c r="G2" s="49"/>
      <c r="H2" s="229"/>
      <c r="I2" s="50"/>
      <c r="L2" s="12"/>
    </row>
    <row r="3" spans="2:12" ht="18.75" thickBot="1">
      <c r="B3" s="230" t="s">
        <v>4770</v>
      </c>
      <c r="C3" s="231"/>
      <c r="D3" s="231"/>
      <c r="E3" s="231"/>
      <c r="F3" s="231"/>
      <c r="G3" s="231"/>
      <c r="H3" s="232"/>
      <c r="I3" s="233"/>
      <c r="L3" s="12"/>
    </row>
    <row r="4" spans="2:12" ht="16.5" customHeight="1" thickTop="1">
      <c r="B4" s="187" t="s">
        <v>3525</v>
      </c>
      <c r="C4" s="188" t="s">
        <v>4726</v>
      </c>
      <c r="D4" s="188" t="s">
        <v>3540</v>
      </c>
      <c r="E4" s="188" t="s">
        <v>3205</v>
      </c>
      <c r="F4" s="188" t="s">
        <v>3528</v>
      </c>
      <c r="G4" s="188" t="s">
        <v>4744</v>
      </c>
      <c r="H4" s="188"/>
      <c r="I4" s="83" t="s">
        <v>4749</v>
      </c>
      <c r="L4" s="12"/>
    </row>
    <row r="5" spans="2:12" ht="16.5" customHeight="1" thickBot="1">
      <c r="B5" s="189" t="s">
        <v>3542</v>
      </c>
      <c r="C5" s="190" t="s">
        <v>4727</v>
      </c>
      <c r="D5" s="190" t="s">
        <v>3208</v>
      </c>
      <c r="E5" s="190" t="s">
        <v>3529</v>
      </c>
      <c r="F5" s="190" t="s">
        <v>3529</v>
      </c>
      <c r="G5" s="190" t="s">
        <v>4745</v>
      </c>
      <c r="H5" s="190"/>
      <c r="I5" s="84" t="s">
        <v>4750</v>
      </c>
      <c r="L5" s="12"/>
    </row>
    <row r="6" spans="2:13" ht="16.5" customHeight="1" thickTop="1">
      <c r="B6" s="85" t="s">
        <v>3534</v>
      </c>
      <c r="C6" s="40"/>
      <c r="D6" s="40"/>
      <c r="E6" s="41"/>
      <c r="F6" s="30">
        <f aca="true" t="shared" si="0" ref="F6:F14">D6*E6</f>
        <v>0</v>
      </c>
      <c r="G6" s="198"/>
      <c r="H6" s="179"/>
      <c r="I6" s="52">
        <f>IF(D6&lt;&gt;0,15*D6,0)</f>
        <v>0</v>
      </c>
      <c r="K6" t="s">
        <v>3526</v>
      </c>
      <c r="L6" s="12"/>
      <c r="M6" t="s">
        <v>404</v>
      </c>
    </row>
    <row r="7" spans="2:13" ht="16.5" customHeight="1">
      <c r="B7" s="86"/>
      <c r="C7" s="42"/>
      <c r="D7" s="42"/>
      <c r="E7" s="43"/>
      <c r="F7" s="30">
        <f t="shared" si="0"/>
        <v>0</v>
      </c>
      <c r="G7" s="199"/>
      <c r="H7" s="20"/>
      <c r="I7" s="52">
        <f>IF(D7&lt;&gt;0,15*D7,0)</f>
        <v>0</v>
      </c>
      <c r="K7" t="s">
        <v>3526</v>
      </c>
      <c r="L7" s="12"/>
      <c r="M7" t="s">
        <v>404</v>
      </c>
    </row>
    <row r="8" spans="2:13" ht="16.5" customHeight="1">
      <c r="B8" s="86"/>
      <c r="C8" s="42"/>
      <c r="D8" s="42"/>
      <c r="E8" s="43"/>
      <c r="F8" s="30">
        <f t="shared" si="0"/>
        <v>0</v>
      </c>
      <c r="G8" s="199"/>
      <c r="H8" s="20"/>
      <c r="I8" s="52">
        <f>IF(D8&lt;&gt;0,15*D8,0)</f>
        <v>0</v>
      </c>
      <c r="K8" t="s">
        <v>3526</v>
      </c>
      <c r="L8" s="12"/>
      <c r="M8" t="s">
        <v>404</v>
      </c>
    </row>
    <row r="9" spans="2:13" ht="16.5" customHeight="1">
      <c r="B9" s="86"/>
      <c r="C9" s="42"/>
      <c r="D9" s="42"/>
      <c r="E9" s="43"/>
      <c r="F9" s="30">
        <f t="shared" si="0"/>
        <v>0</v>
      </c>
      <c r="G9" s="199"/>
      <c r="H9" s="20"/>
      <c r="I9" s="52">
        <f>IF(D9&lt;&gt;0,15*D9,0)</f>
        <v>0</v>
      </c>
      <c r="K9" t="s">
        <v>3526</v>
      </c>
      <c r="L9" s="12"/>
      <c r="M9" t="s">
        <v>404</v>
      </c>
    </row>
    <row r="10" spans="2:12" ht="16.5" customHeight="1">
      <c r="B10" s="85" t="s">
        <v>3535</v>
      </c>
      <c r="C10" s="42"/>
      <c r="D10" s="42"/>
      <c r="E10" s="43"/>
      <c r="F10" s="30">
        <f t="shared" si="0"/>
        <v>0</v>
      </c>
      <c r="G10" s="199"/>
      <c r="H10" s="20"/>
      <c r="I10" s="52">
        <f>IF(D10&lt;&gt;0,12*D10,0)</f>
        <v>0</v>
      </c>
      <c r="J10" t="s">
        <v>3526</v>
      </c>
      <c r="L10" s="12" t="s">
        <v>404</v>
      </c>
    </row>
    <row r="11" spans="2:12" ht="16.5" customHeight="1">
      <c r="B11" s="87" t="s">
        <v>3536</v>
      </c>
      <c r="C11" s="42"/>
      <c r="D11" s="42"/>
      <c r="E11" s="43"/>
      <c r="F11" s="30">
        <f t="shared" si="0"/>
        <v>0</v>
      </c>
      <c r="G11" s="199"/>
      <c r="H11" s="20"/>
      <c r="I11" s="52">
        <f>IF(D11&lt;&gt;0,12*D11,0)</f>
        <v>0</v>
      </c>
      <c r="J11" t="s">
        <v>3526</v>
      </c>
      <c r="L11" s="12" t="s">
        <v>404</v>
      </c>
    </row>
    <row r="12" spans="2:12" ht="16.5" customHeight="1">
      <c r="B12" s="87" t="s">
        <v>3537</v>
      </c>
      <c r="C12" s="42"/>
      <c r="D12" s="42"/>
      <c r="E12" s="43"/>
      <c r="F12" s="30">
        <f t="shared" si="0"/>
        <v>0</v>
      </c>
      <c r="G12" s="199"/>
      <c r="H12" s="20"/>
      <c r="I12" s="52">
        <f>IF(D12&lt;&gt;0,12*D12,0)</f>
        <v>0</v>
      </c>
      <c r="J12" t="s">
        <v>3526</v>
      </c>
      <c r="L12" s="12" t="s">
        <v>404</v>
      </c>
    </row>
    <row r="13" spans="2:13" ht="16.5" customHeight="1">
      <c r="B13" s="88" t="s">
        <v>3538</v>
      </c>
      <c r="C13" s="42"/>
      <c r="D13" s="42"/>
      <c r="E13" s="43"/>
      <c r="F13" s="30">
        <f t="shared" si="0"/>
        <v>0</v>
      </c>
      <c r="G13" s="199"/>
      <c r="H13" s="184"/>
      <c r="I13" s="52">
        <f>IF(D13&lt;&gt;0,8*D13,0)</f>
        <v>0</v>
      </c>
      <c r="K13" t="s">
        <v>3526</v>
      </c>
      <c r="L13" s="12"/>
      <c r="M13" t="s">
        <v>404</v>
      </c>
    </row>
    <row r="14" spans="2:13" ht="16.5" customHeight="1">
      <c r="B14" s="87" t="s">
        <v>3539</v>
      </c>
      <c r="C14" s="22"/>
      <c r="D14" s="22"/>
      <c r="E14" s="29"/>
      <c r="F14" s="30">
        <f t="shared" si="0"/>
        <v>0</v>
      </c>
      <c r="G14" s="195"/>
      <c r="H14" s="20"/>
      <c r="I14" s="52">
        <f>IF(D14&lt;&gt;0,6*D14,0)</f>
        <v>0</v>
      </c>
      <c r="K14" t="s">
        <v>3526</v>
      </c>
      <c r="L14" s="12"/>
      <c r="M14" t="s">
        <v>404</v>
      </c>
    </row>
    <row r="15" spans="2:12" ht="18">
      <c r="B15" s="76"/>
      <c r="C15" s="77"/>
      <c r="D15" s="77"/>
      <c r="E15" s="89"/>
      <c r="F15" s="89"/>
      <c r="G15" s="77"/>
      <c r="H15" s="71" t="s">
        <v>3541</v>
      </c>
      <c r="I15" s="90">
        <f>SUM(I6:I14)</f>
        <v>0</v>
      </c>
      <c r="L15" s="12"/>
    </row>
    <row r="16" spans="2:12" ht="6" customHeight="1">
      <c r="B16" s="129"/>
      <c r="C16" s="18"/>
      <c r="D16" s="18"/>
      <c r="E16" s="37"/>
      <c r="F16" s="37"/>
      <c r="G16" s="18"/>
      <c r="H16" s="182"/>
      <c r="I16" s="18"/>
      <c r="L16" s="12"/>
    </row>
    <row r="17" spans="2:12" ht="18.75" thickBot="1">
      <c r="B17" s="76" t="s">
        <v>4771</v>
      </c>
      <c r="C17" s="77"/>
      <c r="D17" s="77"/>
      <c r="E17" s="89"/>
      <c r="F17" s="89"/>
      <c r="G17" s="77"/>
      <c r="H17" s="178"/>
      <c r="I17" s="78"/>
      <c r="L17" s="12"/>
    </row>
    <row r="18" spans="2:12" ht="16.5" customHeight="1" thickTop="1">
      <c r="B18" s="187" t="s">
        <v>3525</v>
      </c>
      <c r="C18" s="188" t="s">
        <v>4726</v>
      </c>
      <c r="D18" s="188" t="s">
        <v>3540</v>
      </c>
      <c r="E18" s="188" t="s">
        <v>3205</v>
      </c>
      <c r="F18" s="188" t="s">
        <v>3528</v>
      </c>
      <c r="G18" s="188"/>
      <c r="H18" s="188" t="s">
        <v>402</v>
      </c>
      <c r="I18" s="83" t="s">
        <v>4749</v>
      </c>
      <c r="L18" s="12"/>
    </row>
    <row r="19" spans="2:12" ht="16.5" customHeight="1" thickBot="1">
      <c r="B19" s="189" t="s">
        <v>3542</v>
      </c>
      <c r="C19" s="190" t="s">
        <v>4727</v>
      </c>
      <c r="D19" s="190" t="s">
        <v>3208</v>
      </c>
      <c r="E19" s="190" t="s">
        <v>3529</v>
      </c>
      <c r="F19" s="190" t="s">
        <v>3529</v>
      </c>
      <c r="G19" s="190"/>
      <c r="H19" s="190" t="s">
        <v>3530</v>
      </c>
      <c r="I19" s="84" t="s">
        <v>4750</v>
      </c>
      <c r="L19" s="12"/>
    </row>
    <row r="20" spans="2:13" ht="16.5" customHeight="1" thickTop="1">
      <c r="B20" s="85" t="s">
        <v>3534</v>
      </c>
      <c r="C20" s="40"/>
      <c r="D20" s="40"/>
      <c r="E20" s="41"/>
      <c r="F20" s="30">
        <f aca="true" t="shared" si="1" ref="F20:F28">D20*E20</f>
        <v>0</v>
      </c>
      <c r="G20" s="198"/>
      <c r="H20" s="20" t="s">
        <v>3547</v>
      </c>
      <c r="I20" s="52">
        <f>IF(AND(D20&gt;0,E20&lt;770),"Min. 770 SF",IF(D20=0,0,IF(AND(D20&lt;&gt;0,OR(F20/D20&gt;L20,F20/D20=L20)),15*D20,0)))</f>
        <v>0</v>
      </c>
      <c r="J20" s="1"/>
      <c r="K20" s="1" t="s">
        <v>3526</v>
      </c>
      <c r="L20" s="11">
        <v>770</v>
      </c>
      <c r="M20" t="s">
        <v>404</v>
      </c>
    </row>
    <row r="21" spans="2:13" ht="16.5" customHeight="1">
      <c r="B21" s="86"/>
      <c r="C21" s="42"/>
      <c r="D21" s="42"/>
      <c r="E21" s="43"/>
      <c r="F21" s="30">
        <f t="shared" si="1"/>
        <v>0</v>
      </c>
      <c r="G21" s="199"/>
      <c r="H21" s="20" t="s">
        <v>3547</v>
      </c>
      <c r="I21" s="52">
        <f>IF(AND(D21&gt;0,E21&lt;770),"Min. 770 SF",IF(D21=0,0,IF(AND(D21&lt;&gt;0,OR(F21/D21&gt;L21,F21/D21=L21)),15*D21,0)))</f>
        <v>0</v>
      </c>
      <c r="J21" s="1"/>
      <c r="K21" s="1" t="s">
        <v>3526</v>
      </c>
      <c r="L21" s="11">
        <v>770</v>
      </c>
      <c r="M21" t="s">
        <v>404</v>
      </c>
    </row>
    <row r="22" spans="2:13" ht="16.5" customHeight="1">
      <c r="B22" s="86"/>
      <c r="C22" s="42"/>
      <c r="D22" s="42"/>
      <c r="E22" s="43"/>
      <c r="F22" s="30">
        <f t="shared" si="1"/>
        <v>0</v>
      </c>
      <c r="G22" s="199"/>
      <c r="H22" s="20" t="s">
        <v>3547</v>
      </c>
      <c r="I22" s="52">
        <f>IF(AND(D22&gt;0,E22&lt;770),"Min. 770 SF",IF(D22=0,0,IF(AND(D22&lt;&gt;0,OR(F22/D22&gt;L22,F22/D22=L22)),15*D22,0)))</f>
        <v>0</v>
      </c>
      <c r="J22" s="1"/>
      <c r="K22" s="1" t="s">
        <v>3526</v>
      </c>
      <c r="L22" s="11">
        <v>770</v>
      </c>
      <c r="M22" t="s">
        <v>404</v>
      </c>
    </row>
    <row r="23" spans="2:13" ht="16.5" customHeight="1">
      <c r="B23" s="86"/>
      <c r="C23" s="42"/>
      <c r="D23" s="42"/>
      <c r="E23" s="43"/>
      <c r="F23" s="30">
        <f t="shared" si="1"/>
        <v>0</v>
      </c>
      <c r="G23" s="199"/>
      <c r="H23" s="20" t="s">
        <v>3547</v>
      </c>
      <c r="I23" s="52">
        <f>IF(AND(D23&gt;0,E23&lt;770),"Min. 770 SF",IF(D23=0,0,IF(AND(D23&lt;&gt;0,OR(F23/D23&gt;L23,F23/D23=L23)),15*D23,0)))</f>
        <v>0</v>
      </c>
      <c r="J23" s="1"/>
      <c r="K23" s="1" t="s">
        <v>3526</v>
      </c>
      <c r="L23" s="11">
        <v>770</v>
      </c>
      <c r="M23" t="s">
        <v>404</v>
      </c>
    </row>
    <row r="24" spans="2:12" ht="16.5" customHeight="1">
      <c r="B24" s="85" t="s">
        <v>3535</v>
      </c>
      <c r="C24" s="42"/>
      <c r="D24" s="42"/>
      <c r="E24" s="43"/>
      <c r="F24" s="30">
        <f t="shared" si="1"/>
        <v>0</v>
      </c>
      <c r="G24" s="199"/>
      <c r="H24" s="20" t="s">
        <v>3547</v>
      </c>
      <c r="I24" s="52">
        <f>IF(AND(D24&gt;0,E24&lt;770),"Min. 770 SF",IF(D24=0,0,IF(AND(D24&lt;&gt;0,OR(F24/D24&gt;L24,F24/D24=L24)),12*D24,0)))</f>
        <v>0</v>
      </c>
      <c r="J24" s="1" t="s">
        <v>3526</v>
      </c>
      <c r="K24" s="1"/>
      <c r="L24" s="11">
        <v>770</v>
      </c>
    </row>
    <row r="25" spans="2:12" ht="16.5" customHeight="1">
      <c r="B25" s="87" t="s">
        <v>3536</v>
      </c>
      <c r="C25" s="42"/>
      <c r="D25" s="42"/>
      <c r="E25" s="43"/>
      <c r="F25" s="30">
        <f t="shared" si="1"/>
        <v>0</v>
      </c>
      <c r="G25" s="199"/>
      <c r="H25" s="20" t="s">
        <v>3547</v>
      </c>
      <c r="I25" s="52">
        <f>IF(AND(D25&gt;0,E25&lt;770),"Min. 770 SF",IF(D25=0,0,IF(AND(D25&lt;&gt;0,OR(F25/D25&gt;L25,F25/D25=L25)),12*D25,0)))</f>
        <v>0</v>
      </c>
      <c r="J25" s="1" t="s">
        <v>3526</v>
      </c>
      <c r="K25" s="1"/>
      <c r="L25" s="11">
        <v>770</v>
      </c>
    </row>
    <row r="26" spans="2:12" ht="16.5" customHeight="1">
      <c r="B26" s="87" t="s">
        <v>3537</v>
      </c>
      <c r="C26" s="42"/>
      <c r="D26" s="42"/>
      <c r="E26" s="43"/>
      <c r="F26" s="30">
        <f t="shared" si="1"/>
        <v>0</v>
      </c>
      <c r="G26" s="199"/>
      <c r="H26" s="20" t="s">
        <v>3548</v>
      </c>
      <c r="I26" s="52">
        <f>IF(AND(D26&gt;0,E26&lt;900),"Min. 900 SF",IF(D26=0,0,IF(AND(D26&lt;&gt;0,OR(F26/D26&gt;L26,F26/D26=L26)),12*D26,0)))</f>
        <v>0</v>
      </c>
      <c r="J26" s="1" t="s">
        <v>3526</v>
      </c>
      <c r="K26" s="1"/>
      <c r="L26" s="11">
        <v>900</v>
      </c>
    </row>
    <row r="27" spans="2:13" ht="16.5" customHeight="1">
      <c r="B27" s="88" t="s">
        <v>3538</v>
      </c>
      <c r="C27" s="42"/>
      <c r="D27" s="42"/>
      <c r="E27" s="43"/>
      <c r="F27" s="30">
        <f t="shared" si="1"/>
        <v>0</v>
      </c>
      <c r="G27" s="199"/>
      <c r="H27" s="20" t="s">
        <v>3549</v>
      </c>
      <c r="I27" s="52">
        <f>IF(AND(D27&gt;0,E27&lt;550),"Min. 550 SF",IF(D27=0,0,IF(AND(D27&lt;&gt;0,OR(F27/D27&gt;L27,F27/D27=L27)),8*D27,0)))</f>
        <v>0</v>
      </c>
      <c r="J27" s="1"/>
      <c r="K27" s="1" t="s">
        <v>3526</v>
      </c>
      <c r="L27" s="11">
        <v>550</v>
      </c>
      <c r="M27" t="s">
        <v>404</v>
      </c>
    </row>
    <row r="28" spans="2:13" ht="16.5" customHeight="1">
      <c r="B28" s="87" t="s">
        <v>3539</v>
      </c>
      <c r="C28" s="22"/>
      <c r="D28" s="22"/>
      <c r="E28" s="29"/>
      <c r="F28" s="30">
        <f t="shared" si="1"/>
        <v>0</v>
      </c>
      <c r="G28" s="195"/>
      <c r="H28" s="184" t="s">
        <v>3550</v>
      </c>
      <c r="I28" s="52">
        <f>IF(AND(D28&gt;0,E28&lt;450),"Min. 450 SF",IF(D28=0,0,IF(AND(D28&lt;&gt;0,OR(F28/D28&gt;L28,F28/D28=L28)),6*D28,0)))</f>
        <v>0</v>
      </c>
      <c r="J28" s="1"/>
      <c r="K28" s="1" t="s">
        <v>3526</v>
      </c>
      <c r="L28" s="11">
        <v>450</v>
      </c>
      <c r="M28" t="s">
        <v>404</v>
      </c>
    </row>
    <row r="29" spans="2:12" ht="18.75" thickBot="1">
      <c r="B29" s="91"/>
      <c r="C29" s="92"/>
      <c r="D29" s="92"/>
      <c r="E29" s="92"/>
      <c r="F29" s="92"/>
      <c r="G29" s="92"/>
      <c r="H29" s="66" t="s">
        <v>3546</v>
      </c>
      <c r="I29" s="93">
        <f>SUM(I20:I28)</f>
        <v>0</v>
      </c>
      <c r="L29" s="12"/>
    </row>
    <row r="30" ht="16.5" customHeight="1"/>
    <row r="31" ht="16.5" customHeight="1">
      <c r="B31" t="s">
        <v>2338</v>
      </c>
    </row>
    <row r="32" ht="16.5" customHeight="1"/>
    <row r="33" ht="16.5" customHeight="1"/>
    <row r="34" spans="2:9" ht="16.5" customHeight="1">
      <c r="B34" t="str">
        <f>+"RA:  "&amp;'Capacity Calculation'!C15</f>
        <v>RA:  Your Firm Name</v>
      </c>
      <c r="D34" s="333" t="str">
        <f>'Table of Contents'!C3</f>
        <v>Your Firm Name</v>
      </c>
      <c r="E34" s="333"/>
      <c r="F34" s="39" t="s">
        <v>3562</v>
      </c>
      <c r="H34" s="333" t="str">
        <f>'Capacity Calculation'!G15</f>
        <v>Phone Number</v>
      </c>
      <c r="I34" s="333"/>
    </row>
    <row r="35" ht="6" customHeight="1"/>
    <row r="36" spans="2:10" ht="20.25" customHeight="1">
      <c r="B36" s="17" t="s">
        <v>3545</v>
      </c>
      <c r="C36" s="17"/>
      <c r="D36" s="17"/>
      <c r="E36" s="17" t="s">
        <v>3544</v>
      </c>
      <c r="F36" s="17"/>
      <c r="G36" s="17"/>
      <c r="H36" s="183"/>
      <c r="I36" s="17"/>
      <c r="J36" s="17"/>
    </row>
    <row r="37" ht="6" customHeight="1"/>
    <row r="38" ht="16.5" customHeight="1">
      <c r="B38" t="s">
        <v>3527</v>
      </c>
    </row>
    <row r="39" ht="89.2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200" ht="12.75">
      <c r="A200">
        <v>2</v>
      </c>
    </row>
  </sheetData>
  <sheetProtection sheet="1" objects="1" scenarios="1"/>
  <mergeCells count="2">
    <mergeCell ref="H34:I34"/>
    <mergeCell ref="D34:E34"/>
  </mergeCells>
  <printOptions horizontalCentered="1"/>
  <pageMargins left="0.5" right="0.5" top="1" bottom="0" header="0" footer="0"/>
  <pageSetup fitToHeight="1" fitToWidth="1" horizontalDpi="300" verticalDpi="300" orientation="portrait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B1:F29"/>
  <sheetViews>
    <sheetView workbookViewId="0" topLeftCell="A1">
      <selection activeCell="B2" sqref="B2:F5"/>
    </sheetView>
  </sheetViews>
  <sheetFormatPr defaultColWidth="9.140625" defaultRowHeight="12.75"/>
  <cols>
    <col min="2" max="2" width="2.28125" style="0" bestFit="1" customWidth="1"/>
    <col min="3" max="3" width="17.28125" style="0" bestFit="1" customWidth="1"/>
    <col min="4" max="4" width="15.28125" style="0" bestFit="1" customWidth="1"/>
    <col min="5" max="5" width="11.57421875" style="0" bestFit="1" customWidth="1"/>
    <col min="6" max="6" width="11.7109375" style="0" bestFit="1" customWidth="1"/>
  </cols>
  <sheetData>
    <row r="1" ht="12.75">
      <c r="E1" s="1"/>
    </row>
    <row r="2" spans="2:6" ht="12.75">
      <c r="B2" s="1">
        <v>1</v>
      </c>
      <c r="C2" s="2" t="s">
        <v>3188</v>
      </c>
      <c r="D2" s="1" t="s">
        <v>3189</v>
      </c>
      <c r="E2" s="1" t="s">
        <v>3190</v>
      </c>
      <c r="F2" s="1" t="s">
        <v>3191</v>
      </c>
    </row>
    <row r="3" spans="2:6" ht="12.75">
      <c r="B3" s="1">
        <v>2</v>
      </c>
      <c r="C3" s="2" t="s">
        <v>3200</v>
      </c>
      <c r="D3" s="3">
        <v>7746</v>
      </c>
      <c r="E3" s="3">
        <v>1549</v>
      </c>
      <c r="F3" s="3">
        <f>D3+E3</f>
        <v>9295</v>
      </c>
    </row>
    <row r="4" spans="2:6" ht="12.75">
      <c r="B4" s="1">
        <v>3</v>
      </c>
      <c r="C4" s="6" t="s">
        <v>3201</v>
      </c>
      <c r="D4" s="3">
        <v>10844</v>
      </c>
      <c r="E4" s="3">
        <v>2711</v>
      </c>
      <c r="F4" s="3">
        <f>D4+E4</f>
        <v>13555</v>
      </c>
    </row>
    <row r="5" spans="2:6" ht="12.75">
      <c r="B5" s="1">
        <v>4</v>
      </c>
      <c r="C5" s="6" t="s">
        <v>3202</v>
      </c>
      <c r="D5" s="3">
        <v>11618</v>
      </c>
      <c r="E5" s="3">
        <v>2905</v>
      </c>
      <c r="F5" s="3">
        <f>D5+E5</f>
        <v>14523</v>
      </c>
    </row>
    <row r="6" spans="2:6" ht="12.75">
      <c r="B6" s="1"/>
      <c r="C6" s="2"/>
      <c r="D6" s="3"/>
      <c r="E6" s="3"/>
      <c r="F6" s="3"/>
    </row>
    <row r="7" spans="2:6" ht="12.75">
      <c r="B7" s="1">
        <v>1</v>
      </c>
      <c r="C7" s="2" t="s">
        <v>3194</v>
      </c>
      <c r="D7" s="1" t="s">
        <v>3189</v>
      </c>
      <c r="E7" s="1" t="s">
        <v>3190</v>
      </c>
      <c r="F7" s="1" t="s">
        <v>3191</v>
      </c>
    </row>
    <row r="8" spans="2:6" ht="12.75">
      <c r="B8" s="1">
        <v>2</v>
      </c>
      <c r="C8" t="s">
        <v>4734</v>
      </c>
      <c r="D8" s="4">
        <v>23237</v>
      </c>
      <c r="E8" s="4">
        <v>5809</v>
      </c>
      <c r="F8" s="3">
        <f>D8+E8</f>
        <v>29046</v>
      </c>
    </row>
    <row r="9" spans="2:6" ht="12.75">
      <c r="B9" s="1">
        <v>3</v>
      </c>
      <c r="C9" t="s">
        <v>4733</v>
      </c>
      <c r="D9" s="4">
        <v>15491</v>
      </c>
      <c r="E9" s="3">
        <v>3873</v>
      </c>
      <c r="F9" s="3">
        <f>D9+E9</f>
        <v>19364</v>
      </c>
    </row>
    <row r="11" spans="2:6" ht="12.75">
      <c r="B11" s="1">
        <v>1</v>
      </c>
      <c r="C11" t="s">
        <v>3559</v>
      </c>
      <c r="E11" s="1">
        <v>1</v>
      </c>
      <c r="F11" t="s">
        <v>4739</v>
      </c>
    </row>
    <row r="12" spans="2:6" ht="12.75">
      <c r="B12" s="1">
        <v>2</v>
      </c>
      <c r="C12" t="s">
        <v>3555</v>
      </c>
      <c r="E12" s="1">
        <v>2</v>
      </c>
      <c r="F12" t="s">
        <v>4735</v>
      </c>
    </row>
    <row r="13" spans="2:6" ht="12.75">
      <c r="B13" s="1">
        <v>3</v>
      </c>
      <c r="C13" t="s">
        <v>3557</v>
      </c>
      <c r="E13" s="1">
        <v>3</v>
      </c>
      <c r="F13" t="s">
        <v>4736</v>
      </c>
    </row>
    <row r="14" spans="2:6" ht="12.75">
      <c r="B14" s="1">
        <v>4</v>
      </c>
      <c r="C14" t="s">
        <v>3558</v>
      </c>
      <c r="E14" s="1">
        <v>4</v>
      </c>
      <c r="F14" t="s">
        <v>4737</v>
      </c>
    </row>
    <row r="15" spans="2:6" ht="12.75">
      <c r="B15" s="1">
        <v>5</v>
      </c>
      <c r="C15" t="s">
        <v>3556</v>
      </c>
      <c r="E15" s="1">
        <v>5</v>
      </c>
      <c r="F15" t="s">
        <v>4743</v>
      </c>
    </row>
    <row r="16" spans="2:6" ht="12.75">
      <c r="B16" s="1"/>
      <c r="E16" s="1">
        <v>6</v>
      </c>
      <c r="F16" t="s">
        <v>4738</v>
      </c>
    </row>
    <row r="17" ht="12.75">
      <c r="E17" s="1"/>
    </row>
    <row r="20" spans="2:3" ht="12.75">
      <c r="B20" s="1" t="s">
        <v>4747</v>
      </c>
      <c r="C20" s="2" t="s">
        <v>4746</v>
      </c>
    </row>
    <row r="24" ht="13.5">
      <c r="C24" s="237"/>
    </row>
    <row r="25" ht="13.5">
      <c r="C25" s="237"/>
    </row>
    <row r="26" ht="13.5">
      <c r="C26" s="237"/>
    </row>
    <row r="27" ht="13.5">
      <c r="C27" s="237"/>
    </row>
    <row r="28" ht="13.5">
      <c r="C28" s="237"/>
    </row>
    <row r="29" ht="13.5">
      <c r="C29" s="23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Q784"/>
  <sheetViews>
    <sheetView workbookViewId="0" topLeftCell="A1">
      <pane ySplit="1" topLeftCell="BM2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2" max="2" width="9.140625" style="249" customWidth="1"/>
    <col min="3" max="3" width="12.00390625" style="0" bestFit="1" customWidth="1"/>
    <col min="4" max="4" width="4.7109375" style="250" customWidth="1"/>
    <col min="5" max="5" width="12.8515625" style="250" bestFit="1" customWidth="1"/>
    <col min="6" max="6" width="4.28125" style="250" bestFit="1" customWidth="1"/>
    <col min="7" max="7" width="12.7109375" style="250" bestFit="1" customWidth="1"/>
    <col min="8" max="8" width="36.7109375" style="250" customWidth="1"/>
    <col min="9" max="9" width="25.7109375" style="250" customWidth="1"/>
    <col min="10" max="10" width="20.7109375" style="250" customWidth="1"/>
    <col min="11" max="11" width="5.7109375" style="250" customWidth="1"/>
    <col min="12" max="12" width="13.28125" style="250" customWidth="1"/>
    <col min="13" max="13" width="7.57421875" style="250" bestFit="1" customWidth="1"/>
    <col min="14" max="16" width="12.28125" style="251" customWidth="1"/>
    <col min="17" max="17" width="15.28125" style="250" customWidth="1"/>
  </cols>
  <sheetData>
    <row r="1" spans="1:17" ht="12.75">
      <c r="A1">
        <v>1</v>
      </c>
      <c r="B1" s="249" t="s">
        <v>4797</v>
      </c>
      <c r="D1" s="250" t="s">
        <v>4798</v>
      </c>
      <c r="E1" s="250" t="s">
        <v>4799</v>
      </c>
      <c r="F1" s="250" t="s">
        <v>4800</v>
      </c>
      <c r="G1" s="250" t="s">
        <v>4801</v>
      </c>
      <c r="H1" s="250" t="s">
        <v>1548</v>
      </c>
      <c r="I1" s="250" t="s">
        <v>4802</v>
      </c>
      <c r="J1" s="250" t="s">
        <v>4803</v>
      </c>
      <c r="K1" s="250" t="s">
        <v>4804</v>
      </c>
      <c r="L1" s="250" t="s">
        <v>4805</v>
      </c>
      <c r="M1" s="250" t="s">
        <v>4806</v>
      </c>
      <c r="N1" s="251" t="s">
        <v>4807</v>
      </c>
      <c r="O1" s="251" t="s">
        <v>4808</v>
      </c>
      <c r="P1" s="251" t="s">
        <v>4809</v>
      </c>
      <c r="Q1" s="250" t="s">
        <v>4810</v>
      </c>
    </row>
    <row r="2" spans="1:17" ht="12.75">
      <c r="A2">
        <f aca="true" t="shared" si="0" ref="A2:A65">A1+1</f>
        <v>2</v>
      </c>
      <c r="B2" s="249" t="s">
        <v>509</v>
      </c>
      <c r="C2" t="s">
        <v>2355</v>
      </c>
      <c r="D2" s="250" t="s">
        <v>4812</v>
      </c>
      <c r="E2" s="250" t="s">
        <v>510</v>
      </c>
      <c r="G2" s="250" t="s">
        <v>1729</v>
      </c>
      <c r="H2" s="250" t="s">
        <v>511</v>
      </c>
      <c r="I2" s="250" t="s">
        <v>512</v>
      </c>
      <c r="J2" s="250" t="s">
        <v>2164</v>
      </c>
      <c r="K2" s="250" t="s">
        <v>2165</v>
      </c>
      <c r="L2" s="252">
        <v>9145917428</v>
      </c>
      <c r="M2" s="250" t="b">
        <v>1</v>
      </c>
      <c r="N2" s="251">
        <v>0</v>
      </c>
      <c r="O2" s="251">
        <v>0</v>
      </c>
      <c r="P2" s="251">
        <v>1.4537</v>
      </c>
      <c r="Q2" s="250">
        <v>0</v>
      </c>
    </row>
    <row r="3" spans="1:17" ht="12.75">
      <c r="A3">
        <f t="shared" si="0"/>
        <v>3</v>
      </c>
      <c r="B3" s="249" t="s">
        <v>3778</v>
      </c>
      <c r="C3" t="s">
        <v>2356</v>
      </c>
      <c r="D3" s="250" t="s">
        <v>4812</v>
      </c>
      <c r="E3" s="250" t="s">
        <v>4243</v>
      </c>
      <c r="F3" s="250" t="s">
        <v>2701</v>
      </c>
      <c r="G3" s="250" t="s">
        <v>1072</v>
      </c>
      <c r="H3" s="250" t="s">
        <v>3779</v>
      </c>
      <c r="I3" s="250" t="s">
        <v>3780</v>
      </c>
      <c r="J3" s="250" t="s">
        <v>3781</v>
      </c>
      <c r="K3" s="250" t="s">
        <v>3782</v>
      </c>
      <c r="L3" s="252">
        <v>6073592243</v>
      </c>
      <c r="M3" s="250" t="b">
        <v>1</v>
      </c>
      <c r="N3" s="251">
        <v>0.876</v>
      </c>
      <c r="O3" s="251">
        <v>0.794</v>
      </c>
      <c r="P3" s="251">
        <v>1.0002</v>
      </c>
      <c r="Q3" s="250">
        <v>1369</v>
      </c>
    </row>
    <row r="4" spans="1:17" ht="12.75">
      <c r="A4">
        <f t="shared" si="0"/>
        <v>4</v>
      </c>
      <c r="B4" s="249" t="s">
        <v>2037</v>
      </c>
      <c r="C4" t="s">
        <v>2357</v>
      </c>
      <c r="D4" s="250" t="s">
        <v>4864</v>
      </c>
      <c r="E4" s="250" t="s">
        <v>2038</v>
      </c>
      <c r="G4" s="250" t="s">
        <v>2039</v>
      </c>
      <c r="H4" s="250" t="s">
        <v>2040</v>
      </c>
      <c r="I4" s="250" t="s">
        <v>2041</v>
      </c>
      <c r="J4" s="250" t="s">
        <v>2042</v>
      </c>
      <c r="K4" s="250" t="s">
        <v>2043</v>
      </c>
      <c r="L4" s="252">
        <v>3159424411</v>
      </c>
      <c r="M4" s="250" t="b">
        <v>1</v>
      </c>
      <c r="N4" s="251">
        <v>0.814</v>
      </c>
      <c r="O4" s="251">
        <v>0.71</v>
      </c>
      <c r="P4" s="251">
        <v>0.9335</v>
      </c>
      <c r="Q4" s="250">
        <v>1865</v>
      </c>
    </row>
    <row r="5" spans="1:17" ht="12.75">
      <c r="A5">
        <f t="shared" si="0"/>
        <v>5</v>
      </c>
      <c r="B5" s="249" t="s">
        <v>866</v>
      </c>
      <c r="C5" t="s">
        <v>2358</v>
      </c>
      <c r="D5" s="250" t="s">
        <v>4812</v>
      </c>
      <c r="E5" s="250" t="s">
        <v>867</v>
      </c>
      <c r="G5" s="250" t="s">
        <v>868</v>
      </c>
      <c r="H5" s="250" t="s">
        <v>869</v>
      </c>
      <c r="I5" s="250" t="s">
        <v>870</v>
      </c>
      <c r="J5" s="250" t="s">
        <v>871</v>
      </c>
      <c r="K5" s="250" t="s">
        <v>872</v>
      </c>
      <c r="L5" s="252">
        <v>6076391111</v>
      </c>
      <c r="M5" s="250" t="b">
        <v>1</v>
      </c>
      <c r="N5" s="251">
        <v>0.856</v>
      </c>
      <c r="O5" s="251">
        <v>0.793</v>
      </c>
      <c r="P5" s="251">
        <v>0.9998</v>
      </c>
      <c r="Q5" s="250">
        <v>820</v>
      </c>
    </row>
    <row r="6" spans="1:17" ht="12.75">
      <c r="A6">
        <f t="shared" si="0"/>
        <v>6</v>
      </c>
      <c r="B6" s="249" t="s">
        <v>4554</v>
      </c>
      <c r="C6" t="s">
        <v>2359</v>
      </c>
      <c r="D6" s="250" t="s">
        <v>4812</v>
      </c>
      <c r="E6" s="250" t="s">
        <v>4555</v>
      </c>
      <c r="G6" s="250" t="s">
        <v>4556</v>
      </c>
      <c r="H6" s="250" t="s">
        <v>4557</v>
      </c>
      <c r="I6" s="250" t="s">
        <v>4558</v>
      </c>
      <c r="J6" s="250" t="s">
        <v>4559</v>
      </c>
      <c r="K6" s="250" t="s">
        <v>4560</v>
      </c>
      <c r="L6" s="252">
        <v>7165425416</v>
      </c>
      <c r="M6" s="250" t="b">
        <v>1</v>
      </c>
      <c r="N6" s="251">
        <v>0.825</v>
      </c>
      <c r="O6" s="251">
        <v>0.717</v>
      </c>
      <c r="P6" s="251">
        <v>1.1103</v>
      </c>
      <c r="Q6" s="250">
        <v>1614</v>
      </c>
    </row>
    <row r="7" spans="1:17" ht="12.75">
      <c r="A7">
        <f t="shared" si="0"/>
        <v>7</v>
      </c>
      <c r="B7" s="249" t="s">
        <v>4811</v>
      </c>
      <c r="C7" t="s">
        <v>2360</v>
      </c>
      <c r="D7" s="250" t="s">
        <v>4812</v>
      </c>
      <c r="E7" s="250" t="s">
        <v>4813</v>
      </c>
      <c r="F7" s="250" t="s">
        <v>4814</v>
      </c>
      <c r="G7" s="250" t="s">
        <v>4815</v>
      </c>
      <c r="H7" s="250" t="s">
        <v>4816</v>
      </c>
      <c r="I7" s="250" t="s">
        <v>4817</v>
      </c>
      <c r="J7" s="250" t="s">
        <v>4818</v>
      </c>
      <c r="K7" s="250" t="s">
        <v>4819</v>
      </c>
      <c r="L7" s="252">
        <v>5184627200</v>
      </c>
      <c r="M7" s="250" t="b">
        <v>1</v>
      </c>
      <c r="N7" s="251">
        <v>0.46</v>
      </c>
      <c r="O7" s="251">
        <v>0.296</v>
      </c>
      <c r="P7" s="251">
        <v>1.0066</v>
      </c>
      <c r="Q7" s="250">
        <v>9487</v>
      </c>
    </row>
    <row r="8" spans="1:17" ht="12.75">
      <c r="A8">
        <f t="shared" si="0"/>
        <v>8</v>
      </c>
      <c r="B8" s="249" t="s">
        <v>3218</v>
      </c>
      <c r="C8" t="s">
        <v>2361</v>
      </c>
      <c r="D8" s="250" t="s">
        <v>4812</v>
      </c>
      <c r="E8" s="250" t="s">
        <v>4555</v>
      </c>
      <c r="F8" s="250" t="s">
        <v>2498</v>
      </c>
      <c r="G8" s="250" t="s">
        <v>3219</v>
      </c>
      <c r="H8" s="250" t="s">
        <v>3220</v>
      </c>
      <c r="I8" s="250" t="s">
        <v>3221</v>
      </c>
      <c r="J8" s="250" t="s">
        <v>3222</v>
      </c>
      <c r="K8" s="250" t="s">
        <v>3223</v>
      </c>
      <c r="L8" s="252">
        <v>7165892050</v>
      </c>
      <c r="M8" s="250" t="b">
        <v>1</v>
      </c>
      <c r="N8" s="251">
        <v>0.841</v>
      </c>
      <c r="O8" s="251">
        <v>0.785</v>
      </c>
      <c r="P8" s="251">
        <v>1.1486</v>
      </c>
      <c r="Q8" s="250">
        <v>2764</v>
      </c>
    </row>
    <row r="9" spans="1:17" ht="12.75">
      <c r="A9">
        <f t="shared" si="0"/>
        <v>9</v>
      </c>
      <c r="B9" s="249" t="s">
        <v>1722</v>
      </c>
      <c r="C9" t="s">
        <v>2359</v>
      </c>
      <c r="D9" s="250" t="s">
        <v>4812</v>
      </c>
      <c r="E9" s="250" t="s">
        <v>698</v>
      </c>
      <c r="F9" s="250" t="s">
        <v>2513</v>
      </c>
      <c r="G9" s="250" t="s">
        <v>1723</v>
      </c>
      <c r="H9" s="250" t="s">
        <v>1724</v>
      </c>
      <c r="I9" s="250" t="s">
        <v>1725</v>
      </c>
      <c r="J9" s="250" t="s">
        <v>1726</v>
      </c>
      <c r="K9" s="250" t="s">
        <v>1727</v>
      </c>
      <c r="L9" s="252">
        <v>7169379116</v>
      </c>
      <c r="M9" s="250" t="b">
        <v>1</v>
      </c>
      <c r="N9" s="251">
        <v>0.774</v>
      </c>
      <c r="O9" s="251">
        <v>0.626</v>
      </c>
      <c r="P9" s="251">
        <v>1.1103</v>
      </c>
      <c r="Q9" s="250">
        <v>1980</v>
      </c>
    </row>
    <row r="10" spans="1:17" ht="12.75">
      <c r="A10">
        <f t="shared" si="0"/>
        <v>10</v>
      </c>
      <c r="B10" s="249" t="s">
        <v>1042</v>
      </c>
      <c r="C10" t="s">
        <v>2362</v>
      </c>
      <c r="D10" s="250" t="s">
        <v>4812</v>
      </c>
      <c r="E10" s="250" t="s">
        <v>2561</v>
      </c>
      <c r="F10" s="250" t="s">
        <v>4814</v>
      </c>
      <c r="G10" s="250" t="s">
        <v>4231</v>
      </c>
      <c r="H10" s="250" t="s">
        <v>1043</v>
      </c>
      <c r="I10" s="250" t="s">
        <v>1044</v>
      </c>
      <c r="J10" s="250" t="s">
        <v>1045</v>
      </c>
      <c r="K10" s="250" t="s">
        <v>1046</v>
      </c>
      <c r="L10" s="252">
        <v>7165911551</v>
      </c>
      <c r="M10" s="250" t="b">
        <v>1</v>
      </c>
      <c r="N10" s="251">
        <v>0.829</v>
      </c>
      <c r="O10" s="251">
        <v>0.766</v>
      </c>
      <c r="P10" s="251">
        <v>1.1045</v>
      </c>
      <c r="Q10" s="250">
        <v>1095</v>
      </c>
    </row>
    <row r="11" spans="1:17" ht="12.75">
      <c r="A11">
        <f t="shared" si="0"/>
        <v>11</v>
      </c>
      <c r="B11" s="249" t="s">
        <v>1236</v>
      </c>
      <c r="C11" t="s">
        <v>2363</v>
      </c>
      <c r="D11" s="250" t="s">
        <v>4864</v>
      </c>
      <c r="E11" s="250" t="s">
        <v>1237</v>
      </c>
      <c r="G11" s="250" t="s">
        <v>1238</v>
      </c>
      <c r="H11" s="250" t="s">
        <v>1239</v>
      </c>
      <c r="I11" s="250" t="s">
        <v>1240</v>
      </c>
      <c r="J11" s="250" t="s">
        <v>1241</v>
      </c>
      <c r="K11" s="250" t="s">
        <v>1242</v>
      </c>
      <c r="L11" s="252">
        <v>3154829971</v>
      </c>
      <c r="M11" s="250" t="b">
        <v>1</v>
      </c>
      <c r="N11" s="251">
        <v>0.539</v>
      </c>
      <c r="O11" s="251">
        <v>0.361</v>
      </c>
      <c r="P11" s="251">
        <v>0.9543</v>
      </c>
      <c r="Q11" s="250">
        <v>707</v>
      </c>
    </row>
    <row r="12" spans="1:17" ht="12.75">
      <c r="A12">
        <f t="shared" si="0"/>
        <v>12</v>
      </c>
      <c r="B12" s="249" t="s">
        <v>2475</v>
      </c>
      <c r="C12" t="s">
        <v>2364</v>
      </c>
      <c r="D12" s="250" t="s">
        <v>4812</v>
      </c>
      <c r="E12" s="250" t="s">
        <v>2476</v>
      </c>
      <c r="G12" s="250" t="s">
        <v>2477</v>
      </c>
      <c r="H12" s="250" t="s">
        <v>2478</v>
      </c>
      <c r="I12" s="250" t="s">
        <v>2479</v>
      </c>
      <c r="J12" s="250" t="s">
        <v>2480</v>
      </c>
      <c r="K12" s="250" t="s">
        <v>2481</v>
      </c>
      <c r="L12" s="252">
        <v>6072762981</v>
      </c>
      <c r="M12" s="250" t="b">
        <v>1</v>
      </c>
      <c r="N12" s="251">
        <v>0.823</v>
      </c>
      <c r="O12" s="251">
        <v>0.683</v>
      </c>
      <c r="P12" s="251">
        <v>0.9467</v>
      </c>
      <c r="Q12" s="250">
        <v>769</v>
      </c>
    </row>
    <row r="13" spans="1:17" ht="12.75">
      <c r="A13">
        <f t="shared" si="0"/>
        <v>13</v>
      </c>
      <c r="B13" s="249" t="s">
        <v>4934</v>
      </c>
      <c r="C13" t="s">
        <v>2365</v>
      </c>
      <c r="D13" s="250" t="s">
        <v>4812</v>
      </c>
      <c r="E13" s="250" t="s">
        <v>912</v>
      </c>
      <c r="G13" s="250" t="s">
        <v>4935</v>
      </c>
      <c r="H13" s="250" t="s">
        <v>4936</v>
      </c>
      <c r="I13" s="250" t="s">
        <v>4937</v>
      </c>
      <c r="J13" s="250" t="s">
        <v>4938</v>
      </c>
      <c r="K13" s="250" t="s">
        <v>4939</v>
      </c>
      <c r="L13" s="252">
        <v>7163730061</v>
      </c>
      <c r="M13" s="250" t="b">
        <v>1</v>
      </c>
      <c r="N13" s="251">
        <v>0.883</v>
      </c>
      <c r="O13" s="251">
        <v>0.778</v>
      </c>
      <c r="P13" s="251">
        <v>0.9297</v>
      </c>
      <c r="Q13" s="250">
        <v>1652</v>
      </c>
    </row>
    <row r="14" spans="1:17" ht="12.75">
      <c r="A14">
        <f t="shared" si="0"/>
        <v>14</v>
      </c>
      <c r="B14" s="249" t="s">
        <v>1468</v>
      </c>
      <c r="C14" t="s">
        <v>2365</v>
      </c>
      <c r="D14" s="250" t="s">
        <v>4812</v>
      </c>
      <c r="E14" s="250" t="s">
        <v>912</v>
      </c>
      <c r="G14" s="250" t="s">
        <v>4935</v>
      </c>
      <c r="H14" s="250" t="s">
        <v>1469</v>
      </c>
      <c r="I14" s="250" t="s">
        <v>1470</v>
      </c>
      <c r="J14" s="250" t="s">
        <v>4938</v>
      </c>
      <c r="K14" s="250" t="s">
        <v>4939</v>
      </c>
      <c r="L14" s="252">
        <v>7163730060</v>
      </c>
      <c r="M14" s="250" t="b">
        <v>0</v>
      </c>
      <c r="N14" s="251">
        <v>0</v>
      </c>
      <c r="O14" s="251">
        <v>0</v>
      </c>
      <c r="P14" s="251">
        <v>0.9297</v>
      </c>
      <c r="Q14" s="250">
        <v>0</v>
      </c>
    </row>
    <row r="15" spans="1:17" ht="12.75">
      <c r="A15">
        <f t="shared" si="0"/>
        <v>15</v>
      </c>
      <c r="B15" s="249" t="s">
        <v>3250</v>
      </c>
      <c r="C15" t="s">
        <v>2366</v>
      </c>
      <c r="D15" s="250" t="s">
        <v>4812</v>
      </c>
      <c r="E15" s="250" t="s">
        <v>3251</v>
      </c>
      <c r="G15" s="250" t="s">
        <v>3252</v>
      </c>
      <c r="H15" s="250" t="s">
        <v>3253</v>
      </c>
      <c r="I15" s="250" t="s">
        <v>3254</v>
      </c>
      <c r="J15" s="250" t="s">
        <v>3255</v>
      </c>
      <c r="K15" s="250" t="s">
        <v>3256</v>
      </c>
      <c r="L15" s="252">
        <v>3156257298</v>
      </c>
      <c r="M15" s="250" t="b">
        <v>1</v>
      </c>
      <c r="N15" s="251">
        <v>0.858</v>
      </c>
      <c r="O15" s="251">
        <v>0.791</v>
      </c>
      <c r="P15" s="251">
        <v>1.0517</v>
      </c>
      <c r="Q15" s="250">
        <v>1878</v>
      </c>
    </row>
    <row r="16" spans="1:17" ht="12.75">
      <c r="A16">
        <f t="shared" si="0"/>
        <v>16</v>
      </c>
      <c r="B16" s="249" t="s">
        <v>4004</v>
      </c>
      <c r="C16" t="s">
        <v>2367</v>
      </c>
      <c r="D16" s="250" t="s">
        <v>4812</v>
      </c>
      <c r="E16" s="250" t="s">
        <v>2811</v>
      </c>
      <c r="G16" s="250" t="s">
        <v>4005</v>
      </c>
      <c r="H16" s="250" t="s">
        <v>4006</v>
      </c>
      <c r="I16" s="250" t="s">
        <v>4007</v>
      </c>
      <c r="J16" s="250" t="s">
        <v>4008</v>
      </c>
      <c r="K16" s="250" t="s">
        <v>4009</v>
      </c>
      <c r="L16" s="252">
        <v>5162673572</v>
      </c>
      <c r="M16" s="250" t="b">
        <v>1</v>
      </c>
      <c r="N16" s="251">
        <v>0</v>
      </c>
      <c r="O16" s="251">
        <v>0</v>
      </c>
      <c r="P16" s="251">
        <v>1.6876</v>
      </c>
      <c r="Q16" s="250">
        <v>136</v>
      </c>
    </row>
    <row r="17" spans="1:17" ht="12.75">
      <c r="A17">
        <f t="shared" si="0"/>
        <v>17</v>
      </c>
      <c r="B17" s="249" t="s">
        <v>1728</v>
      </c>
      <c r="C17" t="s">
        <v>2359</v>
      </c>
      <c r="D17" s="250" t="s">
        <v>4812</v>
      </c>
      <c r="E17" s="250" t="s">
        <v>2592</v>
      </c>
      <c r="G17" s="250" t="s">
        <v>1729</v>
      </c>
      <c r="H17" s="250" t="s">
        <v>1730</v>
      </c>
      <c r="I17" s="250" t="s">
        <v>1731</v>
      </c>
      <c r="J17" s="250" t="s">
        <v>1732</v>
      </c>
      <c r="K17" s="250" t="s">
        <v>1733</v>
      </c>
      <c r="L17" s="252">
        <v>7168363000</v>
      </c>
      <c r="M17" s="250" t="b">
        <v>1</v>
      </c>
      <c r="N17" s="251">
        <v>0.568</v>
      </c>
      <c r="O17" s="251">
        <v>0.385</v>
      </c>
      <c r="P17" s="251">
        <v>1.1103</v>
      </c>
      <c r="Q17" s="250">
        <v>3038</v>
      </c>
    </row>
    <row r="18" spans="1:17" ht="12.75">
      <c r="A18">
        <f t="shared" si="0"/>
        <v>18</v>
      </c>
      <c r="B18" s="249" t="s">
        <v>3887</v>
      </c>
      <c r="C18" t="s">
        <v>2367</v>
      </c>
      <c r="D18" s="250" t="s">
        <v>4864</v>
      </c>
      <c r="E18" s="250" t="s">
        <v>3888</v>
      </c>
      <c r="G18" s="250" t="s">
        <v>3889</v>
      </c>
      <c r="H18" s="250" t="s">
        <v>3890</v>
      </c>
      <c r="I18" s="250" t="s">
        <v>3891</v>
      </c>
      <c r="J18" s="250" t="s">
        <v>3892</v>
      </c>
      <c r="K18" s="250" t="s">
        <v>3893</v>
      </c>
      <c r="L18" s="252">
        <v>6315986507</v>
      </c>
      <c r="M18" s="250" t="b">
        <v>1</v>
      </c>
      <c r="N18" s="251">
        <v>0.454</v>
      </c>
      <c r="O18" s="251">
        <v>0.388</v>
      </c>
      <c r="P18" s="251">
        <v>1.6876</v>
      </c>
      <c r="Q18" s="250">
        <v>2831</v>
      </c>
    </row>
    <row r="19" spans="1:17" ht="12.75">
      <c r="A19">
        <f t="shared" si="0"/>
        <v>19</v>
      </c>
      <c r="B19" s="249" t="s">
        <v>2759</v>
      </c>
      <c r="C19" t="s">
        <v>2368</v>
      </c>
      <c r="D19" s="250" t="s">
        <v>4812</v>
      </c>
      <c r="E19" s="250" t="s">
        <v>2760</v>
      </c>
      <c r="F19" s="250" t="s">
        <v>805</v>
      </c>
      <c r="G19" s="250" t="s">
        <v>2761</v>
      </c>
      <c r="H19" s="250" t="s">
        <v>2762</v>
      </c>
      <c r="I19" s="250" t="s">
        <v>2763</v>
      </c>
      <c r="J19" s="250" t="s">
        <v>2764</v>
      </c>
      <c r="K19" s="250" t="s">
        <v>2765</v>
      </c>
      <c r="L19" s="252">
        <v>5188435217</v>
      </c>
      <c r="M19" s="250" t="b">
        <v>1</v>
      </c>
      <c r="N19" s="251">
        <v>0.806</v>
      </c>
      <c r="O19" s="251">
        <v>0.673</v>
      </c>
      <c r="P19" s="251">
        <v>0.9987</v>
      </c>
      <c r="Q19" s="250">
        <v>3719</v>
      </c>
    </row>
    <row r="20" spans="1:17" ht="12.75">
      <c r="A20">
        <f t="shared" si="0"/>
        <v>20</v>
      </c>
      <c r="B20" s="249" t="s">
        <v>4254</v>
      </c>
      <c r="C20" t="s">
        <v>2369</v>
      </c>
      <c r="D20" s="250" t="s">
        <v>4812</v>
      </c>
      <c r="E20" s="250" t="s">
        <v>2561</v>
      </c>
      <c r="G20" s="250" t="s">
        <v>4255</v>
      </c>
      <c r="H20" s="250" t="s">
        <v>4256</v>
      </c>
      <c r="I20" s="250" t="s">
        <v>4257</v>
      </c>
      <c r="J20" s="250" t="s">
        <v>4258</v>
      </c>
      <c r="K20" s="250" t="s">
        <v>4259</v>
      </c>
      <c r="L20" s="252">
        <v>9146763167</v>
      </c>
      <c r="M20" s="250" t="b">
        <v>1</v>
      </c>
      <c r="N20" s="251">
        <v>0.204</v>
      </c>
      <c r="O20" s="251">
        <v>0</v>
      </c>
      <c r="P20" s="251">
        <v>0.9998</v>
      </c>
      <c r="Q20" s="250">
        <v>184</v>
      </c>
    </row>
    <row r="21" spans="1:17" ht="12.75">
      <c r="A21">
        <f t="shared" si="0"/>
        <v>21</v>
      </c>
      <c r="B21" s="249" t="s">
        <v>2482</v>
      </c>
      <c r="C21" t="s">
        <v>2364</v>
      </c>
      <c r="D21" s="250" t="s">
        <v>4812</v>
      </c>
      <c r="E21" s="250" t="s">
        <v>4848</v>
      </c>
      <c r="F21" s="250" t="s">
        <v>2483</v>
      </c>
      <c r="G21" s="250" t="s">
        <v>2484</v>
      </c>
      <c r="H21" s="250" t="s">
        <v>2485</v>
      </c>
      <c r="I21" s="250" t="s">
        <v>2486</v>
      </c>
      <c r="J21" s="250" t="s">
        <v>2487</v>
      </c>
      <c r="K21" s="250" t="s">
        <v>2488</v>
      </c>
      <c r="L21" s="252">
        <v>6074788491</v>
      </c>
      <c r="M21" s="250" t="b">
        <v>1</v>
      </c>
      <c r="N21" s="251">
        <v>0.835</v>
      </c>
      <c r="O21" s="251">
        <v>0.769</v>
      </c>
      <c r="P21" s="251">
        <v>0.9467</v>
      </c>
      <c r="Q21" s="250">
        <v>459</v>
      </c>
    </row>
    <row r="22" spans="1:17" ht="12.75">
      <c r="A22">
        <f t="shared" si="0"/>
        <v>22</v>
      </c>
      <c r="B22" s="249" t="s">
        <v>4981</v>
      </c>
      <c r="C22" t="s">
        <v>2364</v>
      </c>
      <c r="D22" s="250" t="s">
        <v>4812</v>
      </c>
      <c r="E22" s="250" t="s">
        <v>2554</v>
      </c>
      <c r="F22" s="250" t="s">
        <v>2513</v>
      </c>
      <c r="G22" s="250" t="s">
        <v>677</v>
      </c>
      <c r="H22" s="250" t="s">
        <v>4982</v>
      </c>
      <c r="I22" s="250" t="s">
        <v>4949</v>
      </c>
      <c r="J22" s="250" t="s">
        <v>4950</v>
      </c>
      <c r="K22" s="250" t="s">
        <v>4951</v>
      </c>
      <c r="L22" s="252">
        <v>7164667601</v>
      </c>
      <c r="M22" s="250" t="b">
        <v>0</v>
      </c>
      <c r="N22" s="251">
        <v>0</v>
      </c>
      <c r="O22" s="251">
        <v>0</v>
      </c>
      <c r="P22" s="251">
        <v>0.9467</v>
      </c>
      <c r="Q22" s="250">
        <v>378</v>
      </c>
    </row>
    <row r="23" spans="1:17" ht="12.75">
      <c r="A23">
        <f t="shared" si="0"/>
        <v>23</v>
      </c>
      <c r="B23" s="249" t="s">
        <v>2178</v>
      </c>
      <c r="C23" t="s">
        <v>2355</v>
      </c>
      <c r="D23" s="250" t="s">
        <v>4812</v>
      </c>
      <c r="E23" s="250" t="s">
        <v>4405</v>
      </c>
      <c r="G23" s="250" t="s">
        <v>2179</v>
      </c>
      <c r="H23" s="250" t="s">
        <v>2180</v>
      </c>
      <c r="I23" s="250" t="s">
        <v>2181</v>
      </c>
      <c r="J23" s="250" t="s">
        <v>2182</v>
      </c>
      <c r="K23" s="250" t="s">
        <v>2183</v>
      </c>
      <c r="L23" s="252">
        <v>9146936300</v>
      </c>
      <c r="M23" s="250" t="b">
        <v>1</v>
      </c>
      <c r="N23" s="251">
        <v>0.323</v>
      </c>
      <c r="O23" s="251">
        <v>0.239</v>
      </c>
      <c r="P23" s="251">
        <v>1.4537</v>
      </c>
      <c r="Q23" s="250">
        <v>1718</v>
      </c>
    </row>
    <row r="24" spans="1:17" ht="12.75">
      <c r="A24">
        <f t="shared" si="0"/>
        <v>24</v>
      </c>
      <c r="B24" s="249" t="s">
        <v>4391</v>
      </c>
      <c r="C24" t="s">
        <v>2370</v>
      </c>
      <c r="D24" s="250" t="s">
        <v>4864</v>
      </c>
      <c r="E24" s="250" t="s">
        <v>4392</v>
      </c>
      <c r="G24" s="250" t="s">
        <v>4393</v>
      </c>
      <c r="H24" s="250" t="s">
        <v>4394</v>
      </c>
      <c r="I24" s="250" t="s">
        <v>4395</v>
      </c>
      <c r="J24" s="250" t="s">
        <v>4396</v>
      </c>
      <c r="K24" s="250" t="s">
        <v>4397</v>
      </c>
      <c r="L24" s="252">
        <v>5186388243</v>
      </c>
      <c r="M24" s="250" t="b">
        <v>1</v>
      </c>
      <c r="N24" s="251">
        <v>0.83</v>
      </c>
      <c r="O24" s="251">
        <v>0.724</v>
      </c>
      <c r="P24" s="251">
        <v>0.972</v>
      </c>
      <c r="Q24" s="250">
        <v>749</v>
      </c>
    </row>
    <row r="25" spans="1:17" ht="12.75">
      <c r="A25">
        <f t="shared" si="0"/>
        <v>25</v>
      </c>
      <c r="B25" s="249" t="s">
        <v>3829</v>
      </c>
      <c r="C25" t="s">
        <v>2356</v>
      </c>
      <c r="D25" s="250" t="s">
        <v>4855</v>
      </c>
      <c r="E25" s="250" t="s">
        <v>2579</v>
      </c>
      <c r="F25" s="250" t="s">
        <v>805</v>
      </c>
      <c r="G25" s="250" t="s">
        <v>3830</v>
      </c>
      <c r="H25" s="250" t="s">
        <v>3831</v>
      </c>
      <c r="I25" s="250" t="s">
        <v>3832</v>
      </c>
      <c r="J25" s="250" t="s">
        <v>3833</v>
      </c>
      <c r="K25" s="250" t="s">
        <v>3834</v>
      </c>
      <c r="L25" s="252">
        <v>6072957471</v>
      </c>
      <c r="M25" s="250" t="b">
        <v>1</v>
      </c>
      <c r="N25" s="251">
        <v>0.808</v>
      </c>
      <c r="O25" s="251">
        <v>0.726</v>
      </c>
      <c r="P25" s="251">
        <v>1.0002</v>
      </c>
      <c r="Q25" s="250">
        <v>570</v>
      </c>
    </row>
    <row r="26" spans="1:17" ht="12.75">
      <c r="A26">
        <f t="shared" si="0"/>
        <v>26</v>
      </c>
      <c r="B26" s="249" t="s">
        <v>1680</v>
      </c>
      <c r="C26" t="s">
        <v>2371</v>
      </c>
      <c r="D26" s="250" t="s">
        <v>4812</v>
      </c>
      <c r="E26" s="250" t="s">
        <v>698</v>
      </c>
      <c r="G26" s="250" t="s">
        <v>1681</v>
      </c>
      <c r="H26" s="250" t="s">
        <v>1682</v>
      </c>
      <c r="I26" s="250" t="s">
        <v>1683</v>
      </c>
      <c r="J26" s="250" t="s">
        <v>1678</v>
      </c>
      <c r="K26" s="250" t="s">
        <v>1679</v>
      </c>
      <c r="L26" s="252">
        <v>9144864460</v>
      </c>
      <c r="M26" s="250" t="b">
        <v>1</v>
      </c>
      <c r="N26" s="251">
        <v>0.555</v>
      </c>
      <c r="O26" s="251">
        <v>0.503</v>
      </c>
      <c r="P26" s="251">
        <v>1.0694</v>
      </c>
      <c r="Q26" s="250">
        <v>8204</v>
      </c>
    </row>
    <row r="27" spans="1:17" ht="12.75">
      <c r="A27">
        <f t="shared" si="0"/>
        <v>27</v>
      </c>
      <c r="B27" s="249" t="s">
        <v>670</v>
      </c>
      <c r="C27" t="s">
        <v>2372</v>
      </c>
      <c r="D27" s="250" t="s">
        <v>4812</v>
      </c>
      <c r="E27" s="250" t="s">
        <v>2554</v>
      </c>
      <c r="F27" s="250" t="s">
        <v>2498</v>
      </c>
      <c r="G27" s="250" t="s">
        <v>671</v>
      </c>
      <c r="H27" s="250" t="s">
        <v>672</v>
      </c>
      <c r="I27" s="250" t="s">
        <v>673</v>
      </c>
      <c r="J27" s="250" t="s">
        <v>674</v>
      </c>
      <c r="K27" s="250" t="s">
        <v>675</v>
      </c>
      <c r="L27" s="252">
        <v>7165910400</v>
      </c>
      <c r="M27" s="250" t="b">
        <v>1</v>
      </c>
      <c r="N27" s="251">
        <v>0.837</v>
      </c>
      <c r="O27" s="251">
        <v>0.74</v>
      </c>
      <c r="P27" s="251">
        <v>1.1045</v>
      </c>
      <c r="Q27" s="250">
        <v>2003</v>
      </c>
    </row>
    <row r="28" spans="1:17" ht="12.75">
      <c r="A28">
        <f t="shared" si="0"/>
        <v>28</v>
      </c>
      <c r="B28" s="249" t="s">
        <v>2707</v>
      </c>
      <c r="C28" t="s">
        <v>2373</v>
      </c>
      <c r="D28" s="250" t="s">
        <v>4855</v>
      </c>
      <c r="E28" s="250" t="s">
        <v>2708</v>
      </c>
      <c r="F28" s="250" t="s">
        <v>2665</v>
      </c>
      <c r="G28" s="250" t="s">
        <v>2709</v>
      </c>
      <c r="H28" s="250" t="s">
        <v>2710</v>
      </c>
      <c r="I28" s="250" t="s">
        <v>694</v>
      </c>
      <c r="J28" s="250" t="s">
        <v>695</v>
      </c>
      <c r="K28" s="250" t="s">
        <v>696</v>
      </c>
      <c r="L28" s="252">
        <v>3152558835</v>
      </c>
      <c r="M28" s="250" t="b">
        <v>1</v>
      </c>
      <c r="N28" s="251">
        <v>0.815</v>
      </c>
      <c r="O28" s="251">
        <v>0.706</v>
      </c>
      <c r="P28" s="251">
        <v>0.9645</v>
      </c>
      <c r="Q28" s="250">
        <v>5454</v>
      </c>
    </row>
    <row r="29" spans="1:17" ht="12.75">
      <c r="A29">
        <f t="shared" si="0"/>
        <v>29</v>
      </c>
      <c r="B29" s="249" t="s">
        <v>918</v>
      </c>
      <c r="C29" t="s">
        <v>2374</v>
      </c>
      <c r="D29" s="250" t="s">
        <v>4864</v>
      </c>
      <c r="E29" s="250" t="s">
        <v>919</v>
      </c>
      <c r="F29" s="250" t="s">
        <v>2637</v>
      </c>
      <c r="G29" s="250" t="s">
        <v>920</v>
      </c>
      <c r="H29" s="250" t="s">
        <v>921</v>
      </c>
      <c r="I29" s="250" t="s">
        <v>922</v>
      </c>
      <c r="J29" s="250" t="s">
        <v>923</v>
      </c>
      <c r="K29" s="250" t="s">
        <v>924</v>
      </c>
      <c r="L29" s="252">
        <v>5188342845</v>
      </c>
      <c r="M29" s="250" t="b">
        <v>1</v>
      </c>
      <c r="N29" s="251">
        <v>0.767</v>
      </c>
      <c r="O29" s="251">
        <v>0.624</v>
      </c>
      <c r="P29" s="251">
        <v>0.9257</v>
      </c>
      <c r="Q29" s="250">
        <v>1581</v>
      </c>
    </row>
    <row r="30" spans="1:17" ht="12.75">
      <c r="A30">
        <f t="shared" si="0"/>
        <v>30</v>
      </c>
      <c r="B30" s="249" t="s">
        <v>4923</v>
      </c>
      <c r="C30" t="s">
        <v>2375</v>
      </c>
      <c r="D30" s="250" t="s">
        <v>4855</v>
      </c>
      <c r="E30" s="250" t="s">
        <v>2605</v>
      </c>
      <c r="G30" s="250" t="s">
        <v>299</v>
      </c>
      <c r="H30" s="250" t="s">
        <v>4924</v>
      </c>
      <c r="I30" s="250" t="s">
        <v>4925</v>
      </c>
      <c r="J30" s="250" t="s">
        <v>4926</v>
      </c>
      <c r="K30" s="250" t="s">
        <v>4927</v>
      </c>
      <c r="L30" s="252">
        <v>5186747055</v>
      </c>
      <c r="M30" s="250" t="b">
        <v>1</v>
      </c>
      <c r="N30" s="251">
        <v>0.779</v>
      </c>
      <c r="O30" s="251">
        <v>0.659</v>
      </c>
      <c r="P30" s="251">
        <v>0.9994</v>
      </c>
      <c r="Q30" s="250">
        <v>3317</v>
      </c>
    </row>
    <row r="31" spans="1:17" ht="12.75">
      <c r="A31">
        <f t="shared" si="0"/>
        <v>31</v>
      </c>
      <c r="B31" s="249" t="s">
        <v>1497</v>
      </c>
      <c r="C31" t="s">
        <v>2375</v>
      </c>
      <c r="D31" s="250" t="s">
        <v>4812</v>
      </c>
      <c r="E31" s="250" t="s">
        <v>2561</v>
      </c>
      <c r="F31" s="250" t="s">
        <v>2548</v>
      </c>
      <c r="G31" s="250" t="s">
        <v>1498</v>
      </c>
      <c r="H31" s="250" t="s">
        <v>4924</v>
      </c>
      <c r="I31" s="250" t="s">
        <v>4925</v>
      </c>
      <c r="J31" s="250" t="s">
        <v>4926</v>
      </c>
      <c r="K31" s="250" t="s">
        <v>4927</v>
      </c>
      <c r="L31" s="252">
        <v>5186747055</v>
      </c>
      <c r="M31" s="250" t="b">
        <v>0</v>
      </c>
      <c r="N31" s="251">
        <v>0</v>
      </c>
      <c r="O31" s="251">
        <v>0</v>
      </c>
      <c r="P31" s="251">
        <v>0.9994</v>
      </c>
      <c r="Q31" s="250">
        <v>0</v>
      </c>
    </row>
    <row r="32" spans="1:17" ht="12.75">
      <c r="A32">
        <f t="shared" si="0"/>
        <v>32</v>
      </c>
      <c r="B32" s="249" t="s">
        <v>3783</v>
      </c>
      <c r="C32" t="s">
        <v>2356</v>
      </c>
      <c r="D32" s="250" t="s">
        <v>4812</v>
      </c>
      <c r="E32" s="250" t="s">
        <v>2016</v>
      </c>
      <c r="G32" s="250" t="s">
        <v>3784</v>
      </c>
      <c r="H32" s="250" t="s">
        <v>3785</v>
      </c>
      <c r="I32" s="250" t="s">
        <v>3786</v>
      </c>
      <c r="J32" s="250" t="s">
        <v>3787</v>
      </c>
      <c r="K32" s="250" t="s">
        <v>3788</v>
      </c>
      <c r="L32" s="252">
        <v>6075662221</v>
      </c>
      <c r="M32" s="250" t="b">
        <v>1</v>
      </c>
      <c r="N32" s="251">
        <v>0.862</v>
      </c>
      <c r="O32" s="251">
        <v>0.797</v>
      </c>
      <c r="P32" s="251">
        <v>1.0002</v>
      </c>
      <c r="Q32" s="250">
        <v>713</v>
      </c>
    </row>
    <row r="33" spans="1:17" ht="12.75">
      <c r="A33">
        <f t="shared" si="0"/>
        <v>33</v>
      </c>
      <c r="B33" s="249" t="s">
        <v>1326</v>
      </c>
      <c r="C33" t="s">
        <v>2376</v>
      </c>
      <c r="D33" s="250" t="s">
        <v>4864</v>
      </c>
      <c r="E33" s="250" t="s">
        <v>1327</v>
      </c>
      <c r="G33" s="250" t="s">
        <v>1328</v>
      </c>
      <c r="H33" s="250" t="s">
        <v>1329</v>
      </c>
      <c r="I33" s="250" t="s">
        <v>1330</v>
      </c>
      <c r="J33" s="250" t="s">
        <v>1331</v>
      </c>
      <c r="K33" s="250" t="s">
        <v>1332</v>
      </c>
      <c r="L33" s="252">
        <v>7162262455</v>
      </c>
      <c r="M33" s="250" t="b">
        <v>1</v>
      </c>
      <c r="N33" s="251">
        <v>0.748</v>
      </c>
      <c r="O33" s="251">
        <v>0.677</v>
      </c>
      <c r="P33" s="251">
        <v>1.0576</v>
      </c>
      <c r="Q33" s="250">
        <v>1218</v>
      </c>
    </row>
    <row r="34" spans="1:17" ht="12.75">
      <c r="A34">
        <f t="shared" si="0"/>
        <v>34</v>
      </c>
      <c r="B34" s="249" t="s">
        <v>3857</v>
      </c>
      <c r="C34" t="s">
        <v>2367</v>
      </c>
      <c r="D34" s="250" t="s">
        <v>4812</v>
      </c>
      <c r="E34" s="250" t="s">
        <v>2579</v>
      </c>
      <c r="G34" s="250" t="s">
        <v>3858</v>
      </c>
      <c r="H34" s="250" t="s">
        <v>3859</v>
      </c>
      <c r="I34" s="250" t="s">
        <v>3860</v>
      </c>
      <c r="J34" s="250" t="s">
        <v>3861</v>
      </c>
      <c r="K34" s="250" t="s">
        <v>3862</v>
      </c>
      <c r="L34" s="252">
        <v>5166615810</v>
      </c>
      <c r="M34" s="250" t="b">
        <v>1</v>
      </c>
      <c r="N34" s="251">
        <v>0.463</v>
      </c>
      <c r="O34" s="251">
        <v>0.402</v>
      </c>
      <c r="P34" s="251">
        <v>1.6876</v>
      </c>
      <c r="Q34" s="250">
        <v>1820</v>
      </c>
    </row>
    <row r="35" spans="1:17" ht="12.75">
      <c r="A35">
        <f t="shared" si="0"/>
        <v>35</v>
      </c>
      <c r="B35" s="249" t="s">
        <v>873</v>
      </c>
      <c r="C35" t="s">
        <v>2358</v>
      </c>
      <c r="D35" s="250" t="s">
        <v>4812</v>
      </c>
      <c r="E35" s="250" t="s">
        <v>4821</v>
      </c>
      <c r="G35" s="250" t="s">
        <v>874</v>
      </c>
      <c r="H35" s="250" t="s">
        <v>875</v>
      </c>
      <c r="I35" s="250" t="s">
        <v>876</v>
      </c>
      <c r="J35" s="250" t="s">
        <v>877</v>
      </c>
      <c r="K35" s="250" t="s">
        <v>878</v>
      </c>
      <c r="L35" s="252">
        <v>6079676321</v>
      </c>
      <c r="M35" s="250" t="b">
        <v>1</v>
      </c>
      <c r="N35" s="251">
        <v>0.844</v>
      </c>
      <c r="O35" s="251">
        <v>0.768</v>
      </c>
      <c r="P35" s="251">
        <v>0.9998</v>
      </c>
      <c r="Q35" s="250">
        <v>1194</v>
      </c>
    </row>
    <row r="36" spans="1:17" ht="12.75">
      <c r="A36">
        <f t="shared" si="0"/>
        <v>36</v>
      </c>
      <c r="B36" s="249" t="s">
        <v>1586</v>
      </c>
      <c r="C36" t="s">
        <v>2377</v>
      </c>
      <c r="D36" s="250" t="s">
        <v>4864</v>
      </c>
      <c r="E36" s="250" t="s">
        <v>1587</v>
      </c>
      <c r="G36" s="250" t="s">
        <v>1588</v>
      </c>
      <c r="H36" s="250" t="s">
        <v>1589</v>
      </c>
      <c r="I36" s="250" t="s">
        <v>1590</v>
      </c>
      <c r="J36" s="250" t="s">
        <v>1591</v>
      </c>
      <c r="K36" s="250" t="s">
        <v>1592</v>
      </c>
      <c r="L36" s="252">
        <v>5163779271</v>
      </c>
      <c r="M36" s="250" t="b">
        <v>1</v>
      </c>
      <c r="N36" s="251">
        <v>0.543</v>
      </c>
      <c r="O36" s="251">
        <v>0.428</v>
      </c>
      <c r="P36" s="251">
        <v>1.6646</v>
      </c>
      <c r="Q36" s="250">
        <v>5039</v>
      </c>
    </row>
    <row r="37" spans="1:17" ht="12.75">
      <c r="A37">
        <f t="shared" si="0"/>
        <v>37</v>
      </c>
      <c r="B37" s="249" t="s">
        <v>113</v>
      </c>
      <c r="C37" t="s">
        <v>2378</v>
      </c>
      <c r="D37" s="250" t="s">
        <v>4855</v>
      </c>
      <c r="E37" s="250" t="s">
        <v>3453</v>
      </c>
      <c r="F37" s="250" t="s">
        <v>4857</v>
      </c>
      <c r="G37" s="250" t="s">
        <v>114</v>
      </c>
      <c r="H37" s="250" t="s">
        <v>115</v>
      </c>
      <c r="I37" s="250" t="s">
        <v>116</v>
      </c>
      <c r="J37" s="250" t="s">
        <v>117</v>
      </c>
      <c r="K37" s="250" t="s">
        <v>118</v>
      </c>
      <c r="L37" s="252">
        <v>3156386043</v>
      </c>
      <c r="M37" s="250" t="b">
        <v>1</v>
      </c>
      <c r="N37" s="251">
        <v>0.777</v>
      </c>
      <c r="O37" s="251">
        <v>0.683</v>
      </c>
      <c r="P37" s="251">
        <v>0.9572</v>
      </c>
      <c r="Q37" s="250">
        <v>5833</v>
      </c>
    </row>
    <row r="38" spans="1:17" ht="12.75">
      <c r="A38">
        <f t="shared" si="0"/>
        <v>38</v>
      </c>
      <c r="B38" s="249" t="s">
        <v>3654</v>
      </c>
      <c r="C38" t="s">
        <v>2379</v>
      </c>
      <c r="D38" s="250" t="s">
        <v>4812</v>
      </c>
      <c r="E38" s="250" t="s">
        <v>4261</v>
      </c>
      <c r="G38" s="250" t="s">
        <v>3655</v>
      </c>
      <c r="H38" s="250" t="s">
        <v>3656</v>
      </c>
      <c r="I38" s="250" t="s">
        <v>3657</v>
      </c>
      <c r="J38" s="250" t="s">
        <v>3658</v>
      </c>
      <c r="K38" s="250" t="s">
        <v>3659</v>
      </c>
      <c r="L38" s="252">
        <v>5188847195</v>
      </c>
      <c r="M38" s="250" t="b">
        <v>1</v>
      </c>
      <c r="N38" s="251">
        <v>0.749</v>
      </c>
      <c r="O38" s="251">
        <v>0.627</v>
      </c>
      <c r="P38" s="251">
        <v>0.9774</v>
      </c>
      <c r="Q38" s="250">
        <v>3930</v>
      </c>
    </row>
    <row r="39" spans="1:17" ht="12.75">
      <c r="A39">
        <f t="shared" si="0"/>
        <v>39</v>
      </c>
      <c r="B39" s="249" t="s">
        <v>2025</v>
      </c>
      <c r="C39" t="s">
        <v>2380</v>
      </c>
      <c r="D39" s="250" t="s">
        <v>4812</v>
      </c>
      <c r="E39" s="250" t="s">
        <v>912</v>
      </c>
      <c r="F39" s="250" t="s">
        <v>2548</v>
      </c>
      <c r="G39" s="250" t="s">
        <v>2026</v>
      </c>
      <c r="H39" s="250" t="s">
        <v>2027</v>
      </c>
      <c r="I39" s="250" t="s">
        <v>2028</v>
      </c>
      <c r="J39" s="250" t="s">
        <v>2029</v>
      </c>
      <c r="K39" s="250" t="s">
        <v>2030</v>
      </c>
      <c r="L39" s="252">
        <v>7167953832</v>
      </c>
      <c r="M39" s="250" t="b">
        <v>1</v>
      </c>
      <c r="N39" s="251">
        <v>0.763</v>
      </c>
      <c r="O39" s="251">
        <v>0</v>
      </c>
      <c r="P39" s="251">
        <v>1.1763</v>
      </c>
      <c r="Q39" s="250">
        <v>1171</v>
      </c>
    </row>
    <row r="40" spans="1:17" ht="12.75">
      <c r="A40">
        <f t="shared" si="0"/>
        <v>40</v>
      </c>
      <c r="B40" s="249" t="s">
        <v>1047</v>
      </c>
      <c r="C40" t="s">
        <v>2362</v>
      </c>
      <c r="D40" s="250" t="s">
        <v>4812</v>
      </c>
      <c r="E40" s="250" t="s">
        <v>2476</v>
      </c>
      <c r="F40" s="250" t="s">
        <v>4829</v>
      </c>
      <c r="G40" s="250" t="s">
        <v>1048</v>
      </c>
      <c r="H40" s="250" t="s">
        <v>1049</v>
      </c>
      <c r="I40" s="250" t="s">
        <v>1050</v>
      </c>
      <c r="J40" s="250" t="s">
        <v>1051</v>
      </c>
      <c r="K40" s="250" t="s">
        <v>1052</v>
      </c>
      <c r="L40" s="252">
        <v>7163448217</v>
      </c>
      <c r="M40" s="250" t="b">
        <v>1</v>
      </c>
      <c r="N40" s="251">
        <v>0.771</v>
      </c>
      <c r="O40" s="251">
        <v>0.659</v>
      </c>
      <c r="P40" s="251">
        <v>1.1045</v>
      </c>
      <c r="Q40" s="250">
        <v>2880</v>
      </c>
    </row>
    <row r="41" spans="1:17" ht="12.75">
      <c r="A41">
        <f t="shared" si="0"/>
        <v>41</v>
      </c>
      <c r="B41" s="249" t="s">
        <v>3789</v>
      </c>
      <c r="C41" t="s">
        <v>2356</v>
      </c>
      <c r="D41" s="250" t="s">
        <v>4812</v>
      </c>
      <c r="E41" s="250" t="s">
        <v>1599</v>
      </c>
      <c r="G41" s="250" t="s">
        <v>3790</v>
      </c>
      <c r="H41" s="250" t="s">
        <v>3791</v>
      </c>
      <c r="I41" s="250" t="s">
        <v>3792</v>
      </c>
      <c r="J41" s="250" t="s">
        <v>3793</v>
      </c>
      <c r="K41" s="250" t="s">
        <v>3794</v>
      </c>
      <c r="L41" s="252">
        <v>6077763301</v>
      </c>
      <c r="M41" s="250" t="b">
        <v>1</v>
      </c>
      <c r="N41" s="251">
        <v>0.878</v>
      </c>
      <c r="O41" s="251">
        <v>0.811</v>
      </c>
      <c r="P41" s="251">
        <v>1.0002</v>
      </c>
      <c r="Q41" s="250">
        <v>2026</v>
      </c>
    </row>
    <row r="42" spans="1:17" ht="12.75">
      <c r="A42">
        <f t="shared" si="0"/>
        <v>42</v>
      </c>
      <c r="B42" s="249" t="s">
        <v>2719</v>
      </c>
      <c r="C42" t="s">
        <v>2367</v>
      </c>
      <c r="D42" s="250" t="s">
        <v>4864</v>
      </c>
      <c r="E42" s="250" t="s">
        <v>1662</v>
      </c>
      <c r="F42" s="250" t="s">
        <v>2786</v>
      </c>
      <c r="G42" s="250" t="s">
        <v>2720</v>
      </c>
      <c r="H42" s="250" t="s">
        <v>2721</v>
      </c>
      <c r="I42" s="250" t="s">
        <v>2722</v>
      </c>
      <c r="J42" s="250" t="s">
        <v>2723</v>
      </c>
      <c r="K42" s="250" t="s">
        <v>2724</v>
      </c>
      <c r="L42" s="252">
        <v>6319681117</v>
      </c>
      <c r="M42" s="250" t="b">
        <v>1</v>
      </c>
      <c r="N42" s="251">
        <v>0.563</v>
      </c>
      <c r="O42" s="251">
        <v>0.466</v>
      </c>
      <c r="P42" s="251">
        <v>1.6876</v>
      </c>
      <c r="Q42" s="250">
        <v>4940</v>
      </c>
    </row>
    <row r="43" spans="1:17" ht="12.75">
      <c r="A43">
        <f t="shared" si="0"/>
        <v>43</v>
      </c>
      <c r="B43" s="249" t="s">
        <v>2834</v>
      </c>
      <c r="C43" t="s">
        <v>2367</v>
      </c>
      <c r="D43" s="250" t="s">
        <v>4812</v>
      </c>
      <c r="E43" s="250" t="s">
        <v>2476</v>
      </c>
      <c r="G43" s="250" t="s">
        <v>2835</v>
      </c>
      <c r="H43" s="250" t="s">
        <v>2836</v>
      </c>
      <c r="I43" s="250" t="s">
        <v>2837</v>
      </c>
      <c r="J43" s="250" t="s">
        <v>2838</v>
      </c>
      <c r="K43" s="250" t="s">
        <v>2839</v>
      </c>
      <c r="L43" s="252">
        <v>6314727860</v>
      </c>
      <c r="M43" s="250" t="b">
        <v>1</v>
      </c>
      <c r="N43" s="251">
        <v>0.682</v>
      </c>
      <c r="O43" s="251">
        <v>0.464</v>
      </c>
      <c r="P43" s="251">
        <v>1.6876</v>
      </c>
      <c r="Q43" s="250">
        <v>2115</v>
      </c>
    </row>
    <row r="44" spans="1:17" ht="12.75">
      <c r="A44">
        <f t="shared" si="0"/>
        <v>44</v>
      </c>
      <c r="B44" s="249" t="s">
        <v>4330</v>
      </c>
      <c r="C44" t="s">
        <v>2371</v>
      </c>
      <c r="D44" s="250" t="s">
        <v>4812</v>
      </c>
      <c r="E44" s="250" t="s">
        <v>4331</v>
      </c>
      <c r="G44" s="250" t="s">
        <v>4332</v>
      </c>
      <c r="H44" s="250" t="s">
        <v>4333</v>
      </c>
      <c r="I44" s="250" t="s">
        <v>4334</v>
      </c>
      <c r="J44" s="250" t="s">
        <v>4335</v>
      </c>
      <c r="K44" s="250" t="s">
        <v>4336</v>
      </c>
      <c r="L44" s="252">
        <v>9148386900</v>
      </c>
      <c r="M44" s="250" t="b">
        <v>1</v>
      </c>
      <c r="N44" s="251">
        <v>0.642</v>
      </c>
      <c r="O44" s="251">
        <v>0.551</v>
      </c>
      <c r="P44" s="251">
        <v>1.0694</v>
      </c>
      <c r="Q44" s="250">
        <v>3060</v>
      </c>
    </row>
    <row r="45" spans="1:17" ht="12.75">
      <c r="A45">
        <f t="shared" si="0"/>
        <v>45</v>
      </c>
      <c r="B45" s="249" t="s">
        <v>1320</v>
      </c>
      <c r="C45" t="s">
        <v>2381</v>
      </c>
      <c r="D45" s="250" t="s">
        <v>4812</v>
      </c>
      <c r="E45" s="250" t="s">
        <v>2793</v>
      </c>
      <c r="F45" s="250" t="s">
        <v>2483</v>
      </c>
      <c r="G45" s="250" t="s">
        <v>1321</v>
      </c>
      <c r="H45" s="250" t="s">
        <v>1322</v>
      </c>
      <c r="I45" s="250" t="s">
        <v>1323</v>
      </c>
      <c r="J45" s="250" t="s">
        <v>1324</v>
      </c>
      <c r="K45" s="250" t="s">
        <v>1325</v>
      </c>
      <c r="L45" s="252">
        <v>3153461211</v>
      </c>
      <c r="M45" s="250" t="b">
        <v>1</v>
      </c>
      <c r="N45" s="251">
        <v>0.821</v>
      </c>
      <c r="O45" s="251">
        <v>0.705</v>
      </c>
      <c r="P45" s="251">
        <v>0.9543</v>
      </c>
      <c r="Q45" s="250">
        <v>1198</v>
      </c>
    </row>
    <row r="46" spans="1:17" ht="12.75">
      <c r="A46">
        <f t="shared" si="0"/>
        <v>46</v>
      </c>
      <c r="B46" s="249" t="s">
        <v>2124</v>
      </c>
      <c r="C46" t="s">
        <v>2355</v>
      </c>
      <c r="D46" s="250" t="s">
        <v>4812</v>
      </c>
      <c r="E46" s="250" t="s">
        <v>260</v>
      </c>
      <c r="G46" s="250" t="s">
        <v>2592</v>
      </c>
      <c r="H46" s="250" t="s">
        <v>2125</v>
      </c>
      <c r="I46" s="250" t="s">
        <v>2126</v>
      </c>
      <c r="J46" s="250" t="s">
        <v>2127</v>
      </c>
      <c r="K46" s="250" t="s">
        <v>2128</v>
      </c>
      <c r="L46" s="252">
        <v>9142416010</v>
      </c>
      <c r="M46" s="250" t="b">
        <v>1</v>
      </c>
      <c r="N46" s="251">
        <v>0</v>
      </c>
      <c r="O46" s="251">
        <v>0</v>
      </c>
      <c r="P46" s="251">
        <v>1.4537</v>
      </c>
      <c r="Q46" s="250">
        <v>3248</v>
      </c>
    </row>
    <row r="47" spans="1:17" ht="12.75">
      <c r="A47">
        <f t="shared" si="0"/>
        <v>47</v>
      </c>
      <c r="B47" s="249" t="s">
        <v>2777</v>
      </c>
      <c r="C47" t="s">
        <v>2374</v>
      </c>
      <c r="D47" s="250" t="s">
        <v>4864</v>
      </c>
      <c r="E47" s="250" t="s">
        <v>2778</v>
      </c>
      <c r="G47" s="250" t="s">
        <v>2779</v>
      </c>
      <c r="H47" s="250" t="s">
        <v>2780</v>
      </c>
      <c r="I47" s="250" t="s">
        <v>2781</v>
      </c>
      <c r="J47" s="250" t="s">
        <v>2782</v>
      </c>
      <c r="K47" s="250" t="s">
        <v>2783</v>
      </c>
      <c r="L47" s="252">
        <v>5185638250</v>
      </c>
      <c r="M47" s="250" t="b">
        <v>1</v>
      </c>
      <c r="N47" s="251">
        <v>0.753</v>
      </c>
      <c r="O47" s="251">
        <v>0.6</v>
      </c>
      <c r="P47" s="251">
        <v>0.9257</v>
      </c>
      <c r="Q47" s="250">
        <v>2169</v>
      </c>
    </row>
    <row r="48" spans="1:17" ht="12.75">
      <c r="A48">
        <f t="shared" si="0"/>
        <v>48</v>
      </c>
      <c r="B48" s="249" t="s">
        <v>2489</v>
      </c>
      <c r="C48" t="s">
        <v>2364</v>
      </c>
      <c r="D48" s="250" t="s">
        <v>4812</v>
      </c>
      <c r="E48" s="250" t="s">
        <v>2490</v>
      </c>
      <c r="G48" s="250" t="s">
        <v>2491</v>
      </c>
      <c r="H48" s="250" t="s">
        <v>2492</v>
      </c>
      <c r="I48" s="250" t="s">
        <v>2493</v>
      </c>
      <c r="J48" s="250" t="s">
        <v>2494</v>
      </c>
      <c r="K48" s="250" t="s">
        <v>2495</v>
      </c>
      <c r="L48" s="252">
        <v>7163652646</v>
      </c>
      <c r="M48" s="250" t="b">
        <v>1</v>
      </c>
      <c r="N48" s="251">
        <v>0.87</v>
      </c>
      <c r="O48" s="251">
        <v>0.809</v>
      </c>
      <c r="P48" s="251">
        <v>0.9467</v>
      </c>
      <c r="Q48" s="250">
        <v>486</v>
      </c>
    </row>
    <row r="49" spans="1:17" ht="12.75">
      <c r="A49">
        <f t="shared" si="0"/>
        <v>49</v>
      </c>
      <c r="B49" s="249" t="s">
        <v>1260</v>
      </c>
      <c r="C49" t="s">
        <v>2363</v>
      </c>
      <c r="D49" s="250" t="s">
        <v>4864</v>
      </c>
      <c r="E49" s="250" t="s">
        <v>1261</v>
      </c>
      <c r="G49" s="250" t="s">
        <v>1262</v>
      </c>
      <c r="H49" s="250" t="s">
        <v>1263</v>
      </c>
      <c r="I49" s="250" t="s">
        <v>1264</v>
      </c>
      <c r="J49" s="250" t="s">
        <v>1265</v>
      </c>
      <c r="K49" s="250" t="s">
        <v>1266</v>
      </c>
      <c r="L49" s="252">
        <v>3158465411</v>
      </c>
      <c r="M49" s="250" t="b">
        <v>1</v>
      </c>
      <c r="N49" s="251">
        <v>0.685</v>
      </c>
      <c r="O49" s="251">
        <v>0.429</v>
      </c>
      <c r="P49" s="251">
        <v>0.9543</v>
      </c>
      <c r="Q49" s="250">
        <v>596</v>
      </c>
    </row>
    <row r="50" spans="1:17" ht="12.75">
      <c r="A50">
        <f t="shared" si="0"/>
        <v>50</v>
      </c>
      <c r="B50" s="249" t="s">
        <v>1567</v>
      </c>
      <c r="C50" t="s">
        <v>2377</v>
      </c>
      <c r="D50" s="250" t="s">
        <v>4812</v>
      </c>
      <c r="E50" s="250" t="s">
        <v>1568</v>
      </c>
      <c r="G50" s="250" t="s">
        <v>1569</v>
      </c>
      <c r="H50" s="250" t="s">
        <v>1570</v>
      </c>
      <c r="I50" s="250" t="s">
        <v>1571</v>
      </c>
      <c r="J50" s="250" t="s">
        <v>1572</v>
      </c>
      <c r="K50" s="250" t="s">
        <v>1552</v>
      </c>
      <c r="L50" s="252">
        <v>5166792909</v>
      </c>
      <c r="M50" s="250" t="b">
        <v>1</v>
      </c>
      <c r="N50" s="251">
        <v>0.622</v>
      </c>
      <c r="O50" s="251">
        <v>0.263</v>
      </c>
      <c r="P50" s="251">
        <v>1.6646</v>
      </c>
      <c r="Q50" s="250">
        <v>1037</v>
      </c>
    </row>
    <row r="51" spans="1:17" ht="12.75">
      <c r="A51">
        <f t="shared" si="0"/>
        <v>51</v>
      </c>
      <c r="B51" s="249" t="s">
        <v>1840</v>
      </c>
      <c r="C51" t="s">
        <v>2377</v>
      </c>
      <c r="D51" s="250" t="s">
        <v>4812</v>
      </c>
      <c r="E51" s="250" t="s">
        <v>4821</v>
      </c>
      <c r="G51" s="250" t="s">
        <v>1841</v>
      </c>
      <c r="H51" s="250" t="s">
        <v>1842</v>
      </c>
      <c r="I51" s="250" t="s">
        <v>1843</v>
      </c>
      <c r="J51" s="250" t="s">
        <v>1844</v>
      </c>
      <c r="K51" s="250" t="s">
        <v>323</v>
      </c>
      <c r="L51" s="252">
        <v>5166238900</v>
      </c>
      <c r="M51" s="250" t="b">
        <v>1</v>
      </c>
      <c r="N51" s="251">
        <v>0.539</v>
      </c>
      <c r="O51" s="251">
        <v>0.391</v>
      </c>
      <c r="P51" s="251">
        <v>1.6646</v>
      </c>
      <c r="Q51" s="250">
        <v>4778</v>
      </c>
    </row>
    <row r="52" spans="1:17" ht="12.75">
      <c r="A52">
        <f t="shared" si="0"/>
        <v>52</v>
      </c>
      <c r="B52" s="249" t="s">
        <v>4976</v>
      </c>
      <c r="C52" t="s">
        <v>2364</v>
      </c>
      <c r="D52" s="250" t="s">
        <v>4812</v>
      </c>
      <c r="E52" s="250" t="s">
        <v>4841</v>
      </c>
      <c r="F52" s="250" t="s">
        <v>2505</v>
      </c>
      <c r="G52" s="250" t="s">
        <v>711</v>
      </c>
      <c r="H52" s="250" t="s">
        <v>4977</v>
      </c>
      <c r="I52" s="250" t="s">
        <v>4978</v>
      </c>
      <c r="J52" s="250" t="s">
        <v>4979</v>
      </c>
      <c r="K52" s="250" t="s">
        <v>4980</v>
      </c>
      <c r="L52" s="252">
        <v>7162687629</v>
      </c>
      <c r="M52" s="250" t="b">
        <v>0</v>
      </c>
      <c r="N52" s="251">
        <v>0</v>
      </c>
      <c r="O52" s="251">
        <v>0</v>
      </c>
      <c r="P52" s="251">
        <v>0.9467</v>
      </c>
      <c r="Q52" s="250">
        <v>473</v>
      </c>
    </row>
    <row r="53" spans="1:17" ht="12.75">
      <c r="A53">
        <f t="shared" si="0"/>
        <v>53</v>
      </c>
      <c r="B53" s="249" t="s">
        <v>777</v>
      </c>
      <c r="C53" t="s">
        <v>2382</v>
      </c>
      <c r="D53" s="250" t="s">
        <v>4812</v>
      </c>
      <c r="E53" s="250" t="s">
        <v>778</v>
      </c>
      <c r="F53" s="250" t="s">
        <v>2637</v>
      </c>
      <c r="G53" s="250" t="s">
        <v>779</v>
      </c>
      <c r="H53" s="250" t="s">
        <v>780</v>
      </c>
      <c r="I53" s="250" t="s">
        <v>781</v>
      </c>
      <c r="J53" s="250" t="s">
        <v>782</v>
      </c>
      <c r="K53" s="250" t="s">
        <v>783</v>
      </c>
      <c r="L53" s="252">
        <v>7163862375</v>
      </c>
      <c r="M53" s="250" t="b">
        <v>1</v>
      </c>
      <c r="N53" s="251">
        <v>0.692</v>
      </c>
      <c r="O53" s="251">
        <v>0.554</v>
      </c>
      <c r="P53" s="251">
        <v>0.9368</v>
      </c>
      <c r="Q53" s="250">
        <v>907</v>
      </c>
    </row>
    <row r="54" spans="1:17" ht="12.75">
      <c r="A54">
        <f t="shared" si="0"/>
        <v>54</v>
      </c>
      <c r="B54" s="249" t="s">
        <v>2815</v>
      </c>
      <c r="C54" t="s">
        <v>2383</v>
      </c>
      <c r="D54" s="250" t="s">
        <v>4812</v>
      </c>
      <c r="E54" s="250" t="s">
        <v>2816</v>
      </c>
      <c r="F54" s="250" t="s">
        <v>2548</v>
      </c>
      <c r="G54" s="250" t="s">
        <v>2817</v>
      </c>
      <c r="H54" s="250" t="s">
        <v>2818</v>
      </c>
      <c r="I54" s="250" t="s">
        <v>2819</v>
      </c>
      <c r="J54" s="250" t="s">
        <v>2820</v>
      </c>
      <c r="K54" s="250" t="s">
        <v>2821</v>
      </c>
      <c r="L54" s="252">
        <v>5187813500</v>
      </c>
      <c r="M54" s="250" t="b">
        <v>1</v>
      </c>
      <c r="N54" s="251">
        <v>0</v>
      </c>
      <c r="O54" s="251">
        <v>0</v>
      </c>
      <c r="P54" s="251">
        <v>1.0761</v>
      </c>
      <c r="Q54" s="250">
        <v>257</v>
      </c>
    </row>
    <row r="55" spans="1:17" ht="12.75">
      <c r="A55">
        <f t="shared" si="0"/>
        <v>55</v>
      </c>
      <c r="B55" s="249" t="s">
        <v>3405</v>
      </c>
      <c r="C55" t="s">
        <v>2375</v>
      </c>
      <c r="D55" s="250" t="s">
        <v>4812</v>
      </c>
      <c r="E55" s="250" t="s">
        <v>2512</v>
      </c>
      <c r="F55" s="250" t="s">
        <v>2665</v>
      </c>
      <c r="G55" s="250" t="s">
        <v>3406</v>
      </c>
      <c r="H55" s="250" t="s">
        <v>3407</v>
      </c>
      <c r="I55" s="250" t="s">
        <v>3408</v>
      </c>
      <c r="J55" s="250" t="s">
        <v>3409</v>
      </c>
      <c r="K55" s="250" t="s">
        <v>3410</v>
      </c>
      <c r="L55" s="252">
        <v>5186582690</v>
      </c>
      <c r="M55" s="250" t="b">
        <v>1</v>
      </c>
      <c r="N55" s="251">
        <v>0.754</v>
      </c>
      <c r="O55" s="251">
        <v>0.628</v>
      </c>
      <c r="P55" s="251">
        <v>0.9994</v>
      </c>
      <c r="Q55" s="250">
        <v>1178</v>
      </c>
    </row>
    <row r="56" spans="1:17" ht="12.75">
      <c r="A56">
        <f t="shared" si="0"/>
        <v>56</v>
      </c>
      <c r="B56" s="249" t="s">
        <v>4820</v>
      </c>
      <c r="C56" t="s">
        <v>2360</v>
      </c>
      <c r="D56" s="250" t="s">
        <v>4812</v>
      </c>
      <c r="E56" s="250" t="s">
        <v>4821</v>
      </c>
      <c r="G56" s="250" t="s">
        <v>4822</v>
      </c>
      <c r="H56" s="250" t="s">
        <v>4823</v>
      </c>
      <c r="I56" s="250" t="s">
        <v>4824</v>
      </c>
      <c r="J56" s="250" t="s">
        <v>4825</v>
      </c>
      <c r="K56" s="250" t="s">
        <v>4826</v>
      </c>
      <c r="L56" s="252">
        <v>5188721293</v>
      </c>
      <c r="M56" s="250" t="b">
        <v>1</v>
      </c>
      <c r="N56" s="251">
        <v>0.792</v>
      </c>
      <c r="O56" s="251">
        <v>0.613</v>
      </c>
      <c r="P56" s="251">
        <v>1.0066</v>
      </c>
      <c r="Q56" s="250">
        <v>1256</v>
      </c>
    </row>
    <row r="57" spans="1:17" ht="12.75">
      <c r="A57">
        <f t="shared" si="0"/>
        <v>57</v>
      </c>
      <c r="B57" s="249" t="s">
        <v>4827</v>
      </c>
      <c r="C57" t="s">
        <v>2360</v>
      </c>
      <c r="D57" s="250" t="s">
        <v>4812</v>
      </c>
      <c r="E57" s="250" t="s">
        <v>4828</v>
      </c>
      <c r="F57" s="250" t="s">
        <v>4829</v>
      </c>
      <c r="G57" s="250" t="s">
        <v>4830</v>
      </c>
      <c r="H57" s="250" t="s">
        <v>4831</v>
      </c>
      <c r="I57" s="250" t="s">
        <v>4832</v>
      </c>
      <c r="J57" s="250" t="s">
        <v>4833</v>
      </c>
      <c r="K57" s="250" t="s">
        <v>4834</v>
      </c>
      <c r="L57" s="252">
        <v>5184397098</v>
      </c>
      <c r="M57" s="250" t="b">
        <v>1</v>
      </c>
      <c r="N57" s="251">
        <v>0.579</v>
      </c>
      <c r="O57" s="251">
        <v>0.441</v>
      </c>
      <c r="P57" s="251">
        <v>1.0066</v>
      </c>
      <c r="Q57" s="250">
        <v>4540</v>
      </c>
    </row>
    <row r="58" spans="1:17" ht="12.75">
      <c r="A58">
        <f t="shared" si="0"/>
        <v>58</v>
      </c>
      <c r="B58" s="249" t="s">
        <v>1961</v>
      </c>
      <c r="C58" t="s">
        <v>2377</v>
      </c>
      <c r="D58" s="250" t="s">
        <v>4812</v>
      </c>
      <c r="E58" s="250" t="s">
        <v>738</v>
      </c>
      <c r="F58" s="250" t="s">
        <v>805</v>
      </c>
      <c r="G58" s="250" t="s">
        <v>1962</v>
      </c>
      <c r="H58" s="250" t="s">
        <v>1963</v>
      </c>
      <c r="I58" s="250" t="s">
        <v>1964</v>
      </c>
      <c r="J58" s="250" t="s">
        <v>1965</v>
      </c>
      <c r="K58" s="250" t="s">
        <v>1966</v>
      </c>
      <c r="L58" s="252">
        <v>5167333700</v>
      </c>
      <c r="M58" s="250" t="b">
        <v>1</v>
      </c>
      <c r="N58" s="251">
        <v>0.393</v>
      </c>
      <c r="O58" s="251">
        <v>0.083</v>
      </c>
      <c r="P58" s="251">
        <v>1.6646</v>
      </c>
      <c r="Q58" s="250">
        <v>2622</v>
      </c>
    </row>
    <row r="59" spans="1:17" ht="12.75">
      <c r="A59">
        <f t="shared" si="0"/>
        <v>59</v>
      </c>
      <c r="B59" s="249" t="s">
        <v>2546</v>
      </c>
      <c r="C59" t="s">
        <v>2384</v>
      </c>
      <c r="D59" s="250" t="s">
        <v>4812</v>
      </c>
      <c r="E59" s="250" t="s">
        <v>2547</v>
      </c>
      <c r="F59" s="250" t="s">
        <v>2548</v>
      </c>
      <c r="G59" s="250" t="s">
        <v>2549</v>
      </c>
      <c r="H59" s="250" t="s">
        <v>2550</v>
      </c>
      <c r="I59" s="250" t="s">
        <v>2551</v>
      </c>
      <c r="J59" s="250" t="s">
        <v>2544</v>
      </c>
      <c r="K59" s="250" t="s">
        <v>2552</v>
      </c>
      <c r="L59" s="252">
        <v>6077720101</v>
      </c>
      <c r="M59" s="250" t="b">
        <v>1</v>
      </c>
      <c r="N59" s="251">
        <v>0.677</v>
      </c>
      <c r="O59" s="251">
        <v>0.657</v>
      </c>
      <c r="P59" s="251">
        <v>0.885</v>
      </c>
      <c r="Q59" s="250">
        <v>6234</v>
      </c>
    </row>
    <row r="60" spans="1:17" ht="12.75">
      <c r="A60">
        <f t="shared" si="0"/>
        <v>60</v>
      </c>
      <c r="B60" s="249" t="s">
        <v>627</v>
      </c>
      <c r="C60" t="s">
        <v>2355</v>
      </c>
      <c r="D60" s="250" t="s">
        <v>4812</v>
      </c>
      <c r="E60" s="250" t="s">
        <v>628</v>
      </c>
      <c r="F60" s="250" t="s">
        <v>2637</v>
      </c>
      <c r="G60" s="250" t="s">
        <v>629</v>
      </c>
      <c r="H60" s="250" t="s">
        <v>630</v>
      </c>
      <c r="I60" s="250" t="s">
        <v>631</v>
      </c>
      <c r="J60" s="250" t="s">
        <v>632</v>
      </c>
      <c r="K60" s="250" t="s">
        <v>626</v>
      </c>
      <c r="L60" s="252">
        <v>9149373600</v>
      </c>
      <c r="M60" s="250" t="b">
        <v>1</v>
      </c>
      <c r="N60" s="251">
        <v>0.283</v>
      </c>
      <c r="O60" s="251">
        <v>0</v>
      </c>
      <c r="P60" s="251">
        <v>1.4537</v>
      </c>
      <c r="Q60" s="250">
        <v>905</v>
      </c>
    </row>
    <row r="61" spans="1:17" ht="12.75">
      <c r="A61">
        <f t="shared" si="0"/>
        <v>61</v>
      </c>
      <c r="B61" s="249" t="s">
        <v>4608</v>
      </c>
      <c r="C61" t="s">
        <v>2360</v>
      </c>
      <c r="D61" s="250" t="s">
        <v>4864</v>
      </c>
      <c r="E61" s="250" t="s">
        <v>1004</v>
      </c>
      <c r="G61" s="250" t="s">
        <v>4609</v>
      </c>
      <c r="H61" s="250" t="s">
        <v>4610</v>
      </c>
      <c r="I61" s="250" t="s">
        <v>4611</v>
      </c>
      <c r="J61" s="250" t="s">
        <v>4818</v>
      </c>
      <c r="K61" s="250" t="s">
        <v>4853</v>
      </c>
      <c r="L61" s="252">
        <v>5184569215</v>
      </c>
      <c r="M61" s="250" t="b">
        <v>1</v>
      </c>
      <c r="N61" s="251">
        <v>0</v>
      </c>
      <c r="O61" s="251">
        <v>0</v>
      </c>
      <c r="P61" s="251">
        <v>1.0066</v>
      </c>
      <c r="Q61" s="250">
        <v>0</v>
      </c>
    </row>
    <row r="62" spans="1:17" ht="12.75">
      <c r="A62">
        <f t="shared" si="0"/>
        <v>62</v>
      </c>
      <c r="B62" s="249" t="s">
        <v>4612</v>
      </c>
      <c r="C62" t="s">
        <v>2384</v>
      </c>
      <c r="D62" s="250" t="s">
        <v>4855</v>
      </c>
      <c r="E62" s="250" t="s">
        <v>2598</v>
      </c>
      <c r="F62" s="250" t="s">
        <v>4849</v>
      </c>
      <c r="G62" s="250" t="s">
        <v>4613</v>
      </c>
      <c r="H62" s="250" t="s">
        <v>4614</v>
      </c>
      <c r="I62" s="250" t="s">
        <v>4615</v>
      </c>
      <c r="J62" s="250" t="s">
        <v>2544</v>
      </c>
      <c r="K62" s="250" t="s">
        <v>4616</v>
      </c>
      <c r="L62" s="252">
        <v>6077633309</v>
      </c>
      <c r="M62" s="250" t="b">
        <v>1</v>
      </c>
      <c r="N62" s="251">
        <v>0</v>
      </c>
      <c r="O62" s="251">
        <v>0</v>
      </c>
      <c r="P62" s="251">
        <v>0.885</v>
      </c>
      <c r="Q62" s="250">
        <v>0</v>
      </c>
    </row>
    <row r="63" spans="1:17" ht="12.75">
      <c r="A63">
        <f t="shared" si="0"/>
        <v>63</v>
      </c>
      <c r="B63" s="249" t="s">
        <v>4617</v>
      </c>
      <c r="C63" t="s">
        <v>2365</v>
      </c>
      <c r="D63" s="250" t="s">
        <v>4812</v>
      </c>
      <c r="E63" s="250" t="s">
        <v>2561</v>
      </c>
      <c r="G63" s="250" t="s">
        <v>2658</v>
      </c>
      <c r="H63" s="250" t="s">
        <v>4618</v>
      </c>
      <c r="I63" s="250" t="s">
        <v>4619</v>
      </c>
      <c r="J63" s="250" t="s">
        <v>2669</v>
      </c>
      <c r="K63" s="250" t="s">
        <v>2670</v>
      </c>
      <c r="L63" s="252">
        <v>7163728293</v>
      </c>
      <c r="M63" s="250" t="b">
        <v>1</v>
      </c>
      <c r="N63" s="251">
        <v>0</v>
      </c>
      <c r="O63" s="251">
        <v>0</v>
      </c>
      <c r="P63" s="251">
        <v>0.9297</v>
      </c>
      <c r="Q63" s="250">
        <v>0</v>
      </c>
    </row>
    <row r="64" spans="1:17" ht="12.75">
      <c r="A64">
        <f t="shared" si="0"/>
        <v>64</v>
      </c>
      <c r="B64" s="249" t="s">
        <v>4620</v>
      </c>
      <c r="C64" t="s">
        <v>2373</v>
      </c>
      <c r="D64" s="250" t="s">
        <v>4812</v>
      </c>
      <c r="E64" s="250" t="s">
        <v>2533</v>
      </c>
      <c r="G64" s="250" t="s">
        <v>4621</v>
      </c>
      <c r="H64" s="250" t="s">
        <v>4622</v>
      </c>
      <c r="I64" s="250" t="s">
        <v>4623</v>
      </c>
      <c r="J64" s="250" t="s">
        <v>695</v>
      </c>
      <c r="K64" s="250" t="s">
        <v>696</v>
      </c>
      <c r="L64" s="252">
        <v>3152530361</v>
      </c>
      <c r="M64" s="250" t="b">
        <v>1</v>
      </c>
      <c r="N64" s="251">
        <v>0</v>
      </c>
      <c r="O64" s="251">
        <v>0</v>
      </c>
      <c r="P64" s="251">
        <v>0.9645</v>
      </c>
      <c r="Q64" s="250">
        <v>0</v>
      </c>
    </row>
    <row r="65" spans="1:17" ht="12.75">
      <c r="A65">
        <f t="shared" si="0"/>
        <v>65</v>
      </c>
      <c r="B65" s="249" t="s">
        <v>4624</v>
      </c>
      <c r="C65" t="s">
        <v>2374</v>
      </c>
      <c r="D65" s="250" t="s">
        <v>4812</v>
      </c>
      <c r="E65" s="250" t="s">
        <v>4338</v>
      </c>
      <c r="G65" s="250" t="s">
        <v>4543</v>
      </c>
      <c r="H65" s="250" t="s">
        <v>4625</v>
      </c>
      <c r="I65" s="250" t="s">
        <v>4626</v>
      </c>
      <c r="J65" s="250" t="s">
        <v>2782</v>
      </c>
      <c r="K65" s="250" t="s">
        <v>2783</v>
      </c>
      <c r="L65" s="252">
        <v>5185610100</v>
      </c>
      <c r="M65" s="250" t="b">
        <v>1</v>
      </c>
      <c r="N65" s="251">
        <v>0</v>
      </c>
      <c r="O65" s="251">
        <v>0</v>
      </c>
      <c r="P65" s="251">
        <v>0.9257</v>
      </c>
      <c r="Q65" s="250">
        <v>0</v>
      </c>
    </row>
    <row r="66" spans="1:17" ht="12.75">
      <c r="A66">
        <f aca="true" t="shared" si="1" ref="A66:A129">A65+1</f>
        <v>66</v>
      </c>
      <c r="B66" s="249" t="s">
        <v>4627</v>
      </c>
      <c r="C66" t="s">
        <v>2369</v>
      </c>
      <c r="D66" s="250" t="s">
        <v>4812</v>
      </c>
      <c r="E66" s="250" t="s">
        <v>4893</v>
      </c>
      <c r="G66" s="250" t="s">
        <v>4628</v>
      </c>
      <c r="H66" s="250" t="s">
        <v>4629</v>
      </c>
      <c r="I66" s="250" t="s">
        <v>4630</v>
      </c>
      <c r="J66" s="250" t="s">
        <v>895</v>
      </c>
      <c r="K66" s="250" t="s">
        <v>896</v>
      </c>
      <c r="L66" s="252">
        <v>6073351233</v>
      </c>
      <c r="M66" s="250" t="b">
        <v>1</v>
      </c>
      <c r="N66" s="251">
        <v>0</v>
      </c>
      <c r="O66" s="251">
        <v>0</v>
      </c>
      <c r="P66" s="251">
        <v>0.9998</v>
      </c>
      <c r="Q66" s="250">
        <v>0</v>
      </c>
    </row>
    <row r="67" spans="1:17" ht="12.75">
      <c r="A67">
        <f t="shared" si="1"/>
        <v>67</v>
      </c>
      <c r="B67" s="249" t="s">
        <v>4631</v>
      </c>
      <c r="C67" t="s">
        <v>2371</v>
      </c>
      <c r="D67" s="250" t="s">
        <v>4855</v>
      </c>
      <c r="E67" s="250" t="s">
        <v>2561</v>
      </c>
      <c r="G67" s="250" t="s">
        <v>4632</v>
      </c>
      <c r="H67" s="250" t="s">
        <v>4633</v>
      </c>
      <c r="I67" s="250" t="s">
        <v>4634</v>
      </c>
      <c r="J67" s="250" t="s">
        <v>1678</v>
      </c>
      <c r="K67" s="250" t="s">
        <v>4635</v>
      </c>
      <c r="L67" s="252">
        <v>9144864800</v>
      </c>
      <c r="M67" s="250" t="b">
        <v>1</v>
      </c>
      <c r="N67" s="251">
        <v>0</v>
      </c>
      <c r="O67" s="251">
        <v>0</v>
      </c>
      <c r="P67" s="251">
        <v>1.0694</v>
      </c>
      <c r="Q67" s="250">
        <v>0</v>
      </c>
    </row>
    <row r="68" spans="1:17" ht="12.75">
      <c r="A68">
        <f t="shared" si="1"/>
        <v>68</v>
      </c>
      <c r="B68" s="249" t="s">
        <v>70</v>
      </c>
      <c r="C68" t="s">
        <v>2367</v>
      </c>
      <c r="D68" s="250" t="s">
        <v>4855</v>
      </c>
      <c r="E68" s="250" t="s">
        <v>71</v>
      </c>
      <c r="F68" s="250" t="s">
        <v>2498</v>
      </c>
      <c r="G68" s="250" t="s">
        <v>72</v>
      </c>
      <c r="H68" s="250" t="s">
        <v>73</v>
      </c>
      <c r="I68" s="250" t="s">
        <v>74</v>
      </c>
      <c r="J68" s="250" t="s">
        <v>3973</v>
      </c>
      <c r="K68" s="250" t="s">
        <v>3974</v>
      </c>
      <c r="L68" s="252">
        <v>5162886400</v>
      </c>
      <c r="M68" s="250" t="b">
        <v>1</v>
      </c>
      <c r="N68" s="251">
        <v>0</v>
      </c>
      <c r="O68" s="251">
        <v>0</v>
      </c>
      <c r="P68" s="251">
        <v>1.6876</v>
      </c>
      <c r="Q68" s="250">
        <v>0</v>
      </c>
    </row>
    <row r="69" spans="1:17" ht="12.75">
      <c r="A69">
        <f t="shared" si="1"/>
        <v>69</v>
      </c>
      <c r="B69" s="249" t="s">
        <v>1537</v>
      </c>
      <c r="C69" t="s">
        <v>2367</v>
      </c>
      <c r="D69" s="250" t="s">
        <v>4855</v>
      </c>
      <c r="E69" s="250" t="s">
        <v>1078</v>
      </c>
      <c r="F69" s="250" t="s">
        <v>2548</v>
      </c>
      <c r="G69" s="250" t="s">
        <v>1538</v>
      </c>
      <c r="H69" s="250" t="s">
        <v>73</v>
      </c>
      <c r="I69" s="250" t="s">
        <v>74</v>
      </c>
      <c r="J69" s="250" t="s">
        <v>3973</v>
      </c>
      <c r="K69" s="250" t="s">
        <v>3974</v>
      </c>
      <c r="L69" s="252">
        <v>5162892200</v>
      </c>
      <c r="M69" s="250" t="b">
        <v>0</v>
      </c>
      <c r="N69" s="251">
        <v>0</v>
      </c>
      <c r="O69" s="251">
        <v>0</v>
      </c>
      <c r="P69" s="251">
        <v>1.6876</v>
      </c>
      <c r="Q69" s="250">
        <v>0</v>
      </c>
    </row>
    <row r="70" spans="1:17" ht="12.75">
      <c r="A70">
        <f t="shared" si="1"/>
        <v>70</v>
      </c>
      <c r="B70" s="249" t="s">
        <v>75</v>
      </c>
      <c r="C70" t="s">
        <v>2359</v>
      </c>
      <c r="D70" s="250" t="s">
        <v>4812</v>
      </c>
      <c r="E70" s="250" t="s">
        <v>698</v>
      </c>
      <c r="G70" s="250" t="s">
        <v>76</v>
      </c>
      <c r="H70" s="250" t="s">
        <v>77</v>
      </c>
      <c r="I70" s="250" t="s">
        <v>78</v>
      </c>
      <c r="J70" s="250" t="s">
        <v>969</v>
      </c>
      <c r="K70" s="250" t="s">
        <v>970</v>
      </c>
      <c r="L70" s="252">
        <v>7166862001</v>
      </c>
      <c r="M70" s="250" t="b">
        <v>1</v>
      </c>
      <c r="N70" s="251">
        <v>0</v>
      </c>
      <c r="O70" s="251">
        <v>0</v>
      </c>
      <c r="P70" s="251">
        <v>1.1103</v>
      </c>
      <c r="Q70" s="250">
        <v>0</v>
      </c>
    </row>
    <row r="71" spans="1:17" ht="12.75">
      <c r="A71">
        <f t="shared" si="1"/>
        <v>71</v>
      </c>
      <c r="B71" s="249" t="s">
        <v>79</v>
      </c>
      <c r="C71" t="s">
        <v>2359</v>
      </c>
      <c r="D71" s="250" t="s">
        <v>4812</v>
      </c>
      <c r="E71" s="250" t="s">
        <v>698</v>
      </c>
      <c r="F71" s="250" t="s">
        <v>805</v>
      </c>
      <c r="G71" s="250" t="s">
        <v>76</v>
      </c>
      <c r="H71" s="250" t="s">
        <v>80</v>
      </c>
      <c r="I71" s="250" t="s">
        <v>81</v>
      </c>
      <c r="J71" s="250" t="s">
        <v>4511</v>
      </c>
      <c r="K71" s="250" t="s">
        <v>4512</v>
      </c>
      <c r="L71" s="252">
        <v>7165494454</v>
      </c>
      <c r="M71" s="250" t="b">
        <v>1</v>
      </c>
      <c r="N71" s="251">
        <v>0</v>
      </c>
      <c r="O71" s="251">
        <v>0</v>
      </c>
      <c r="P71" s="251">
        <v>1.1103</v>
      </c>
      <c r="Q71" s="250">
        <v>0</v>
      </c>
    </row>
    <row r="72" spans="1:17" ht="12.75">
      <c r="A72">
        <f t="shared" si="1"/>
        <v>72</v>
      </c>
      <c r="B72" s="249" t="s">
        <v>4636</v>
      </c>
      <c r="C72" t="s">
        <v>2385</v>
      </c>
      <c r="D72" s="250" t="s">
        <v>4812</v>
      </c>
      <c r="E72" s="250" t="s">
        <v>2512</v>
      </c>
      <c r="F72" s="250" t="s">
        <v>2548</v>
      </c>
      <c r="G72" s="250" t="s">
        <v>4637</v>
      </c>
      <c r="H72" s="250" t="s">
        <v>4638</v>
      </c>
      <c r="I72" s="250" t="s">
        <v>4639</v>
      </c>
      <c r="J72" s="250" t="s">
        <v>3594</v>
      </c>
      <c r="K72" s="250" t="s">
        <v>3595</v>
      </c>
      <c r="L72" s="252">
        <v>5184836420</v>
      </c>
      <c r="M72" s="250" t="b">
        <v>1</v>
      </c>
      <c r="N72" s="251">
        <v>0</v>
      </c>
      <c r="O72" s="251">
        <v>0</v>
      </c>
      <c r="P72" s="251">
        <v>0.9257</v>
      </c>
      <c r="Q72" s="250">
        <v>0</v>
      </c>
    </row>
    <row r="73" spans="1:17" ht="12.75">
      <c r="A73">
        <f t="shared" si="1"/>
        <v>73</v>
      </c>
      <c r="B73" s="249" t="s">
        <v>4640</v>
      </c>
      <c r="C73" t="s">
        <v>2362</v>
      </c>
      <c r="D73" s="250" t="s">
        <v>4812</v>
      </c>
      <c r="E73" s="250" t="s">
        <v>4520</v>
      </c>
      <c r="F73" s="250" t="s">
        <v>4814</v>
      </c>
      <c r="G73" s="250" t="s">
        <v>4641</v>
      </c>
      <c r="H73" s="250" t="s">
        <v>4642</v>
      </c>
      <c r="I73" s="250" t="s">
        <v>4643</v>
      </c>
      <c r="J73" s="250" t="s">
        <v>1051</v>
      </c>
      <c r="K73" s="250" t="s">
        <v>1052</v>
      </c>
      <c r="L73" s="252">
        <v>7163431400</v>
      </c>
      <c r="M73" s="250" t="b">
        <v>1</v>
      </c>
      <c r="N73" s="251">
        <v>0</v>
      </c>
      <c r="O73" s="251">
        <v>0</v>
      </c>
      <c r="P73" s="251">
        <v>1.1045</v>
      </c>
      <c r="Q73" s="250">
        <v>0</v>
      </c>
    </row>
    <row r="74" spans="1:17" ht="12.75">
      <c r="A74">
        <f t="shared" si="1"/>
        <v>74</v>
      </c>
      <c r="B74" s="249" t="s">
        <v>4661</v>
      </c>
      <c r="C74" t="s">
        <v>2376</v>
      </c>
      <c r="D74" s="250" t="s">
        <v>4864</v>
      </c>
      <c r="E74" s="250" t="s">
        <v>4662</v>
      </c>
      <c r="G74" s="250" t="s">
        <v>4663</v>
      </c>
      <c r="H74" s="250" t="s">
        <v>4664</v>
      </c>
      <c r="I74" s="250" t="s">
        <v>4665</v>
      </c>
      <c r="J74" s="250" t="s">
        <v>1069</v>
      </c>
      <c r="K74" s="250" t="s">
        <v>1070</v>
      </c>
      <c r="L74" s="252">
        <v>7166587903</v>
      </c>
      <c r="M74" s="250" t="b">
        <v>1</v>
      </c>
      <c r="N74" s="251">
        <v>0</v>
      </c>
      <c r="O74" s="251">
        <v>0</v>
      </c>
      <c r="P74" s="251">
        <v>1.0576</v>
      </c>
      <c r="Q74" s="250">
        <v>0</v>
      </c>
    </row>
    <row r="75" spans="1:17" ht="12.75">
      <c r="A75">
        <f t="shared" si="1"/>
        <v>75</v>
      </c>
      <c r="B75" s="249" t="s">
        <v>4648</v>
      </c>
      <c r="C75" t="s">
        <v>2386</v>
      </c>
      <c r="D75" s="250" t="s">
        <v>4855</v>
      </c>
      <c r="E75" s="250" t="s">
        <v>4649</v>
      </c>
      <c r="F75" s="250" t="s">
        <v>2505</v>
      </c>
      <c r="G75" s="250" t="s">
        <v>4650</v>
      </c>
      <c r="H75" s="250" t="s">
        <v>4651</v>
      </c>
      <c r="I75" s="250" t="s">
        <v>4652</v>
      </c>
      <c r="J75" s="250" t="s">
        <v>478</v>
      </c>
      <c r="K75" s="250" t="s">
        <v>479</v>
      </c>
      <c r="L75" s="252">
        <v>5187624633</v>
      </c>
      <c r="M75" s="250" t="b">
        <v>1</v>
      </c>
      <c r="N75" s="251">
        <v>0</v>
      </c>
      <c r="O75" s="251">
        <v>0</v>
      </c>
      <c r="P75" s="251">
        <v>1.0381</v>
      </c>
      <c r="Q75" s="250">
        <v>0</v>
      </c>
    </row>
    <row r="76" spans="1:17" ht="12.75">
      <c r="A76">
        <f t="shared" si="1"/>
        <v>76</v>
      </c>
      <c r="B76" s="249" t="s">
        <v>4653</v>
      </c>
      <c r="C76" t="s">
        <v>2387</v>
      </c>
      <c r="D76" s="250" t="s">
        <v>4812</v>
      </c>
      <c r="E76" s="250" t="s">
        <v>2561</v>
      </c>
      <c r="G76" s="250" t="s">
        <v>4654</v>
      </c>
      <c r="H76" s="250" t="s">
        <v>4655</v>
      </c>
      <c r="I76" s="250" t="s">
        <v>4656</v>
      </c>
      <c r="J76" s="250" t="s">
        <v>1194</v>
      </c>
      <c r="K76" s="250" t="s">
        <v>1195</v>
      </c>
      <c r="L76" s="252">
        <v>3158672023</v>
      </c>
      <c r="M76" s="250" t="b">
        <v>1</v>
      </c>
      <c r="N76" s="251">
        <v>0</v>
      </c>
      <c r="O76" s="251">
        <v>0</v>
      </c>
      <c r="P76" s="251">
        <v>0.9335</v>
      </c>
      <c r="Q76" s="250">
        <v>0</v>
      </c>
    </row>
    <row r="77" spans="1:17" ht="12.75">
      <c r="A77">
        <f t="shared" si="1"/>
        <v>77</v>
      </c>
      <c r="B77" s="249" t="s">
        <v>4657</v>
      </c>
      <c r="C77" t="s">
        <v>2363</v>
      </c>
      <c r="D77" s="250" t="s">
        <v>4812</v>
      </c>
      <c r="E77" s="250" t="s">
        <v>4841</v>
      </c>
      <c r="F77" s="250" t="s">
        <v>2505</v>
      </c>
      <c r="G77" s="250" t="s">
        <v>4658</v>
      </c>
      <c r="H77" s="250" t="s">
        <v>4659</v>
      </c>
      <c r="I77" s="250" t="s">
        <v>4660</v>
      </c>
      <c r="J77" s="250" t="s">
        <v>1291</v>
      </c>
      <c r="K77" s="250" t="s">
        <v>1292</v>
      </c>
      <c r="L77" s="252">
        <v>3157880400</v>
      </c>
      <c r="M77" s="250" t="b">
        <v>1</v>
      </c>
      <c r="N77" s="251">
        <v>0</v>
      </c>
      <c r="O77" s="251">
        <v>0</v>
      </c>
      <c r="P77" s="251">
        <v>0.9543</v>
      </c>
      <c r="Q77" s="250">
        <v>0</v>
      </c>
    </row>
    <row r="78" spans="1:17" ht="12.75">
      <c r="A78">
        <f t="shared" si="1"/>
        <v>78</v>
      </c>
      <c r="B78" s="249" t="s">
        <v>4666</v>
      </c>
      <c r="C78" t="s">
        <v>2388</v>
      </c>
      <c r="D78" s="250" t="s">
        <v>4812</v>
      </c>
      <c r="E78" s="250" t="s">
        <v>1078</v>
      </c>
      <c r="F78" s="250" t="s">
        <v>4849</v>
      </c>
      <c r="G78" s="250" t="s">
        <v>4667</v>
      </c>
      <c r="H78" s="250" t="s">
        <v>4668</v>
      </c>
      <c r="I78" s="250" t="s">
        <v>4669</v>
      </c>
      <c r="J78" s="250" t="s">
        <v>1769</v>
      </c>
      <c r="K78" s="250" t="s">
        <v>1770</v>
      </c>
      <c r="L78" s="252">
        <v>3153615510</v>
      </c>
      <c r="M78" s="250" t="b">
        <v>1</v>
      </c>
      <c r="N78" s="251">
        <v>0</v>
      </c>
      <c r="O78" s="251">
        <v>0</v>
      </c>
      <c r="P78" s="251">
        <v>0.9335</v>
      </c>
      <c r="Q78" s="250">
        <v>0</v>
      </c>
    </row>
    <row r="79" spans="1:17" ht="12.75">
      <c r="A79">
        <f t="shared" si="1"/>
        <v>79</v>
      </c>
      <c r="B79" s="249" t="s">
        <v>82</v>
      </c>
      <c r="C79" t="s">
        <v>2389</v>
      </c>
      <c r="D79" s="250" t="s">
        <v>4812</v>
      </c>
      <c r="E79" s="250" t="s">
        <v>425</v>
      </c>
      <c r="F79" s="250" t="s">
        <v>2548</v>
      </c>
      <c r="G79" s="250" t="s">
        <v>83</v>
      </c>
      <c r="H79" s="250" t="s">
        <v>84</v>
      </c>
      <c r="I79" s="250" t="s">
        <v>85</v>
      </c>
      <c r="J79" s="250" t="s">
        <v>13</v>
      </c>
      <c r="K79" s="250" t="s">
        <v>14</v>
      </c>
      <c r="L79" s="252">
        <v>7163832200</v>
      </c>
      <c r="M79" s="250" t="b">
        <v>1</v>
      </c>
      <c r="N79" s="251">
        <v>0</v>
      </c>
      <c r="O79" s="251">
        <v>0</v>
      </c>
      <c r="P79" s="251">
        <v>1.0576</v>
      </c>
      <c r="Q79" s="250">
        <v>0</v>
      </c>
    </row>
    <row r="80" spans="1:17" ht="12.75">
      <c r="A80">
        <f t="shared" si="1"/>
        <v>80</v>
      </c>
      <c r="B80" s="249" t="s">
        <v>86</v>
      </c>
      <c r="C80" t="s">
        <v>2389</v>
      </c>
      <c r="D80" s="250" t="s">
        <v>4812</v>
      </c>
      <c r="E80" s="250" t="s">
        <v>87</v>
      </c>
      <c r="G80" s="250" t="s">
        <v>88</v>
      </c>
      <c r="H80" s="250" t="s">
        <v>89</v>
      </c>
      <c r="I80" s="250" t="s">
        <v>90</v>
      </c>
      <c r="J80" s="250" t="s">
        <v>1460</v>
      </c>
      <c r="K80" s="250" t="s">
        <v>1461</v>
      </c>
      <c r="L80" s="252">
        <v>7163522410</v>
      </c>
      <c r="M80" s="250" t="b">
        <v>1</v>
      </c>
      <c r="N80" s="251">
        <v>0</v>
      </c>
      <c r="O80" s="251">
        <v>0</v>
      </c>
      <c r="P80" s="251">
        <v>1.0576</v>
      </c>
      <c r="Q80" s="250">
        <v>0</v>
      </c>
    </row>
    <row r="81" spans="1:17" ht="12.75">
      <c r="A81">
        <f t="shared" si="1"/>
        <v>81</v>
      </c>
      <c r="B81" s="249" t="s">
        <v>4670</v>
      </c>
      <c r="C81" t="s">
        <v>2377</v>
      </c>
      <c r="D81" s="250" t="s">
        <v>4855</v>
      </c>
      <c r="E81" s="250" t="s">
        <v>2865</v>
      </c>
      <c r="F81" s="250" t="s">
        <v>2513</v>
      </c>
      <c r="G81" s="250" t="s">
        <v>4671</v>
      </c>
      <c r="H81" s="250" t="s">
        <v>4672</v>
      </c>
      <c r="I81" s="250" t="s">
        <v>4673</v>
      </c>
      <c r="J81" s="250" t="s">
        <v>4674</v>
      </c>
      <c r="K81" s="250" t="s">
        <v>4675</v>
      </c>
      <c r="L81" s="252">
        <v>5169978700</v>
      </c>
      <c r="M81" s="250" t="b">
        <v>1</v>
      </c>
      <c r="N81" s="251">
        <v>0</v>
      </c>
      <c r="O81" s="251">
        <v>0</v>
      </c>
      <c r="P81" s="251">
        <v>1.6646</v>
      </c>
      <c r="Q81" s="250">
        <v>0</v>
      </c>
    </row>
    <row r="82" spans="1:17" ht="12.75">
      <c r="A82">
        <f t="shared" si="1"/>
        <v>82</v>
      </c>
      <c r="B82" s="249" t="s">
        <v>4676</v>
      </c>
      <c r="C82" t="s">
        <v>2357</v>
      </c>
      <c r="D82" s="250" t="s">
        <v>4855</v>
      </c>
      <c r="E82" s="250" t="s">
        <v>912</v>
      </c>
      <c r="F82" s="250" t="s">
        <v>2548</v>
      </c>
      <c r="G82" s="250" t="s">
        <v>4677</v>
      </c>
      <c r="H82" s="250" t="s">
        <v>4678</v>
      </c>
      <c r="I82" s="250" t="s">
        <v>4679</v>
      </c>
      <c r="J82" s="250" t="s">
        <v>2061</v>
      </c>
      <c r="K82" s="250" t="s">
        <v>2062</v>
      </c>
      <c r="L82" s="252">
        <v>3157684560</v>
      </c>
      <c r="M82" s="250" t="b">
        <v>1</v>
      </c>
      <c r="N82" s="251">
        <v>0</v>
      </c>
      <c r="O82" s="251">
        <v>0</v>
      </c>
      <c r="P82" s="251">
        <v>0.9335</v>
      </c>
      <c r="Q82" s="250">
        <v>0</v>
      </c>
    </row>
    <row r="83" spans="1:17" ht="12.75">
      <c r="A83">
        <f t="shared" si="1"/>
        <v>83</v>
      </c>
      <c r="B83" s="249" t="s">
        <v>4680</v>
      </c>
      <c r="C83" t="s">
        <v>2378</v>
      </c>
      <c r="D83" s="250" t="s">
        <v>4812</v>
      </c>
      <c r="E83" s="250" t="s">
        <v>4153</v>
      </c>
      <c r="F83" s="250" t="s">
        <v>4829</v>
      </c>
      <c r="G83" s="250" t="s">
        <v>4681</v>
      </c>
      <c r="H83" s="250" t="s">
        <v>4682</v>
      </c>
      <c r="I83" s="250" t="s">
        <v>4683</v>
      </c>
      <c r="J83" s="250" t="s">
        <v>4082</v>
      </c>
      <c r="K83" s="250" t="s">
        <v>4684</v>
      </c>
      <c r="L83" s="252">
        <v>3154332602</v>
      </c>
      <c r="M83" s="250" t="b">
        <v>1</v>
      </c>
      <c r="N83" s="251">
        <v>0</v>
      </c>
      <c r="O83" s="251">
        <v>0</v>
      </c>
      <c r="P83" s="251">
        <v>0.9572</v>
      </c>
      <c r="Q83" s="250">
        <v>0</v>
      </c>
    </row>
    <row r="84" spans="1:17" ht="12.75">
      <c r="A84">
        <f t="shared" si="1"/>
        <v>84</v>
      </c>
      <c r="B84" s="249" t="s">
        <v>4685</v>
      </c>
      <c r="C84" t="s">
        <v>2390</v>
      </c>
      <c r="D84" s="250" t="s">
        <v>4812</v>
      </c>
      <c r="E84" s="250" t="s">
        <v>2554</v>
      </c>
      <c r="G84" s="250" t="s">
        <v>4686</v>
      </c>
      <c r="H84" s="250" t="s">
        <v>4687</v>
      </c>
      <c r="I84" s="250" t="s">
        <v>4688</v>
      </c>
      <c r="J84" s="250" t="s">
        <v>4405</v>
      </c>
      <c r="K84" s="250" t="s">
        <v>4689</v>
      </c>
      <c r="L84" s="252">
        <v>7165266400</v>
      </c>
      <c r="M84" s="250" t="b">
        <v>1</v>
      </c>
      <c r="N84" s="251">
        <v>0</v>
      </c>
      <c r="O84" s="251">
        <v>0</v>
      </c>
      <c r="P84" s="251">
        <v>1.0576</v>
      </c>
      <c r="Q84" s="250">
        <v>0</v>
      </c>
    </row>
    <row r="85" spans="1:17" ht="12.75">
      <c r="A85">
        <f t="shared" si="1"/>
        <v>85</v>
      </c>
      <c r="B85" s="249" t="s">
        <v>4690</v>
      </c>
      <c r="C85" t="s">
        <v>2391</v>
      </c>
      <c r="D85" s="250" t="s">
        <v>4812</v>
      </c>
      <c r="E85" s="250" t="s">
        <v>2579</v>
      </c>
      <c r="F85" s="250" t="s">
        <v>2548</v>
      </c>
      <c r="G85" s="250" t="s">
        <v>4691</v>
      </c>
      <c r="H85" s="250" t="s">
        <v>4692</v>
      </c>
      <c r="I85" s="250" t="s">
        <v>4693</v>
      </c>
      <c r="J85" s="250" t="s">
        <v>2247</v>
      </c>
      <c r="K85" s="250" t="s">
        <v>2248</v>
      </c>
      <c r="L85" s="252">
        <v>9142910110</v>
      </c>
      <c r="M85" s="250" t="b">
        <v>1</v>
      </c>
      <c r="N85" s="251">
        <v>0</v>
      </c>
      <c r="O85" s="251">
        <v>0</v>
      </c>
      <c r="P85" s="251">
        <v>1.1968</v>
      </c>
      <c r="Q85" s="250">
        <v>0</v>
      </c>
    </row>
    <row r="86" spans="1:17" ht="12.75">
      <c r="A86">
        <f t="shared" si="1"/>
        <v>86</v>
      </c>
      <c r="B86" s="249" t="s">
        <v>4694</v>
      </c>
      <c r="C86" t="s">
        <v>2361</v>
      </c>
      <c r="D86" s="250" t="s">
        <v>4812</v>
      </c>
      <c r="E86" s="250" t="s">
        <v>3590</v>
      </c>
      <c r="G86" s="250" t="s">
        <v>1784</v>
      </c>
      <c r="H86" s="250" t="s">
        <v>4695</v>
      </c>
      <c r="I86" s="250" t="s">
        <v>4696</v>
      </c>
      <c r="J86" s="250" t="s">
        <v>3242</v>
      </c>
      <c r="K86" s="250" t="s">
        <v>3243</v>
      </c>
      <c r="L86" s="252">
        <v>7167984800</v>
      </c>
      <c r="M86" s="250" t="b">
        <v>1</v>
      </c>
      <c r="N86" s="251">
        <v>0</v>
      </c>
      <c r="O86" s="251">
        <v>0</v>
      </c>
      <c r="P86" s="251">
        <v>1.1486</v>
      </c>
      <c r="Q86" s="250">
        <v>0</v>
      </c>
    </row>
    <row r="87" spans="1:17" ht="12.75">
      <c r="A87">
        <f t="shared" si="1"/>
        <v>87</v>
      </c>
      <c r="B87" s="249" t="s">
        <v>4697</v>
      </c>
      <c r="C87" t="s">
        <v>2366</v>
      </c>
      <c r="D87" s="250" t="s">
        <v>4812</v>
      </c>
      <c r="E87" s="250" t="s">
        <v>4698</v>
      </c>
      <c r="F87" s="250" t="s">
        <v>2644</v>
      </c>
      <c r="G87" s="250" t="s">
        <v>4699</v>
      </c>
      <c r="H87" s="250" t="s">
        <v>4700</v>
      </c>
      <c r="I87" s="250" t="s">
        <v>4701</v>
      </c>
      <c r="J87" s="250" t="s">
        <v>3277</v>
      </c>
      <c r="K87" s="250" t="s">
        <v>3278</v>
      </c>
      <c r="L87" s="252">
        <v>3159637251</v>
      </c>
      <c r="M87" s="250" t="b">
        <v>1</v>
      </c>
      <c r="N87" s="251">
        <v>0</v>
      </c>
      <c r="O87" s="251">
        <v>0</v>
      </c>
      <c r="P87" s="251">
        <v>1.0517</v>
      </c>
      <c r="Q87" s="250">
        <v>0</v>
      </c>
    </row>
    <row r="88" spans="1:17" ht="12.75">
      <c r="A88">
        <f t="shared" si="1"/>
        <v>88</v>
      </c>
      <c r="B88" s="249" t="s">
        <v>4644</v>
      </c>
      <c r="C88" t="s">
        <v>2392</v>
      </c>
      <c r="D88" s="250" t="s">
        <v>4812</v>
      </c>
      <c r="E88" s="250" t="s">
        <v>4288</v>
      </c>
      <c r="G88" s="250" t="s">
        <v>4645</v>
      </c>
      <c r="H88" s="250" t="s">
        <v>4646</v>
      </c>
      <c r="I88" s="250" t="s">
        <v>4647</v>
      </c>
      <c r="J88" s="250" t="s">
        <v>4317</v>
      </c>
      <c r="K88" s="250" t="s">
        <v>4318</v>
      </c>
      <c r="L88" s="252">
        <v>6076527531</v>
      </c>
      <c r="M88" s="250" t="b">
        <v>1</v>
      </c>
      <c r="N88" s="251">
        <v>0</v>
      </c>
      <c r="O88" s="251">
        <v>0</v>
      </c>
      <c r="P88" s="251">
        <v>1.0761</v>
      </c>
      <c r="Q88" s="250">
        <v>0</v>
      </c>
    </row>
    <row r="89" spans="1:17" ht="12.75">
      <c r="A89">
        <f t="shared" si="1"/>
        <v>89</v>
      </c>
      <c r="B89" s="249" t="s">
        <v>4702</v>
      </c>
      <c r="C89" t="s">
        <v>2393</v>
      </c>
      <c r="D89" s="250" t="s">
        <v>4855</v>
      </c>
      <c r="E89" s="250" t="s">
        <v>698</v>
      </c>
      <c r="F89" s="250" t="s">
        <v>2548</v>
      </c>
      <c r="G89" s="250" t="s">
        <v>4703</v>
      </c>
      <c r="H89" s="250" t="s">
        <v>4704</v>
      </c>
      <c r="I89" s="250" t="s">
        <v>4705</v>
      </c>
      <c r="J89" s="250" t="s">
        <v>668</v>
      </c>
      <c r="K89" s="250" t="s">
        <v>669</v>
      </c>
      <c r="L89" s="252">
        <v>9142452700</v>
      </c>
      <c r="M89" s="250" t="b">
        <v>1</v>
      </c>
      <c r="N89" s="251">
        <v>0</v>
      </c>
      <c r="O89" s="251">
        <v>0</v>
      </c>
      <c r="P89" s="251">
        <v>1.2285</v>
      </c>
      <c r="Q89" s="250">
        <v>0</v>
      </c>
    </row>
    <row r="90" spans="1:17" ht="12.75">
      <c r="A90">
        <f t="shared" si="1"/>
        <v>90</v>
      </c>
      <c r="B90" s="249" t="s">
        <v>4706</v>
      </c>
      <c r="C90" t="s">
        <v>2375</v>
      </c>
      <c r="D90" s="250" t="s">
        <v>4812</v>
      </c>
      <c r="E90" s="250" t="s">
        <v>2533</v>
      </c>
      <c r="F90" s="250" t="s">
        <v>2513</v>
      </c>
      <c r="G90" s="250" t="s">
        <v>4707</v>
      </c>
      <c r="H90" s="250" t="s">
        <v>4708</v>
      </c>
      <c r="I90" s="250" t="s">
        <v>4709</v>
      </c>
      <c r="J90" s="250" t="s">
        <v>4710</v>
      </c>
      <c r="K90" s="250" t="s">
        <v>3470</v>
      </c>
      <c r="L90" s="252">
        <v>5184778771</v>
      </c>
      <c r="M90" s="250" t="b">
        <v>1</v>
      </c>
      <c r="N90" s="251">
        <v>0</v>
      </c>
      <c r="O90" s="251">
        <v>0</v>
      </c>
      <c r="P90" s="251">
        <v>0.9994</v>
      </c>
      <c r="Q90" s="250">
        <v>0</v>
      </c>
    </row>
    <row r="91" spans="1:17" ht="12.75">
      <c r="A91">
        <f t="shared" si="1"/>
        <v>91</v>
      </c>
      <c r="B91" s="249" t="s">
        <v>4711</v>
      </c>
      <c r="C91" t="s">
        <v>2394</v>
      </c>
      <c r="D91" s="250" t="s">
        <v>4855</v>
      </c>
      <c r="E91" s="250" t="s">
        <v>4198</v>
      </c>
      <c r="F91" s="250" t="s">
        <v>4857</v>
      </c>
      <c r="G91" s="250" t="s">
        <v>4712</v>
      </c>
      <c r="H91" s="250" t="s">
        <v>4713</v>
      </c>
      <c r="I91" s="250" t="s">
        <v>4714</v>
      </c>
      <c r="J91" s="250" t="s">
        <v>4715</v>
      </c>
      <c r="K91" s="250" t="s">
        <v>4716</v>
      </c>
      <c r="L91" s="252">
        <v>9146233828</v>
      </c>
      <c r="M91" s="250" t="b">
        <v>1</v>
      </c>
      <c r="N91" s="251">
        <v>0</v>
      </c>
      <c r="O91" s="251">
        <v>0</v>
      </c>
      <c r="P91" s="251">
        <v>1.2048</v>
      </c>
      <c r="Q91" s="250">
        <v>0</v>
      </c>
    </row>
    <row r="92" spans="1:17" ht="12.75">
      <c r="A92">
        <f t="shared" si="1"/>
        <v>92</v>
      </c>
      <c r="B92" s="249" t="s">
        <v>4721</v>
      </c>
      <c r="C92" t="s">
        <v>2379</v>
      </c>
      <c r="D92" s="250" t="s">
        <v>4812</v>
      </c>
      <c r="E92" s="250" t="s">
        <v>1930</v>
      </c>
      <c r="G92" s="250" t="s">
        <v>4722</v>
      </c>
      <c r="H92" s="250" t="s">
        <v>37</v>
      </c>
      <c r="I92" s="250" t="s">
        <v>38</v>
      </c>
      <c r="J92" s="250" t="s">
        <v>3675</v>
      </c>
      <c r="K92" s="250" t="s">
        <v>3676</v>
      </c>
      <c r="L92" s="252">
        <v>5185843411</v>
      </c>
      <c r="M92" s="250" t="b">
        <v>1</v>
      </c>
      <c r="N92" s="251">
        <v>0</v>
      </c>
      <c r="O92" s="251">
        <v>0</v>
      </c>
      <c r="P92" s="251">
        <v>0.9774</v>
      </c>
      <c r="Q92" s="250">
        <v>0</v>
      </c>
    </row>
    <row r="93" spans="1:17" ht="12.75">
      <c r="A93">
        <f t="shared" si="1"/>
        <v>93</v>
      </c>
      <c r="B93" s="249" t="s">
        <v>39</v>
      </c>
      <c r="C93" t="s">
        <v>2395</v>
      </c>
      <c r="D93" s="250" t="s">
        <v>4855</v>
      </c>
      <c r="E93" s="250" t="s">
        <v>4821</v>
      </c>
      <c r="F93" s="250" t="s">
        <v>2548</v>
      </c>
      <c r="G93" s="250" t="s">
        <v>40</v>
      </c>
      <c r="H93" s="250" t="s">
        <v>41</v>
      </c>
      <c r="I93" s="250" t="s">
        <v>42</v>
      </c>
      <c r="J93" s="250" t="s">
        <v>851</v>
      </c>
      <c r="K93" s="250" t="s">
        <v>865</v>
      </c>
      <c r="L93" s="252">
        <v>6077393581</v>
      </c>
      <c r="M93" s="250" t="b">
        <v>1</v>
      </c>
      <c r="N93" s="251">
        <v>0</v>
      </c>
      <c r="O93" s="251">
        <v>0</v>
      </c>
      <c r="P93" s="251">
        <v>0.9663</v>
      </c>
      <c r="Q93" s="250">
        <v>0</v>
      </c>
    </row>
    <row r="94" spans="1:17" ht="12.75">
      <c r="A94">
        <f t="shared" si="1"/>
        <v>94</v>
      </c>
      <c r="B94" s="249" t="s">
        <v>4717</v>
      </c>
      <c r="C94" t="s">
        <v>2396</v>
      </c>
      <c r="D94" s="250" t="s">
        <v>4855</v>
      </c>
      <c r="E94" s="250" t="s">
        <v>919</v>
      </c>
      <c r="F94" s="250" t="s">
        <v>4857</v>
      </c>
      <c r="G94" s="250" t="s">
        <v>4718</v>
      </c>
      <c r="H94" s="250" t="s">
        <v>4719</v>
      </c>
      <c r="I94" s="250" t="s">
        <v>4720</v>
      </c>
      <c r="J94" s="250" t="s">
        <v>212</v>
      </c>
      <c r="K94" s="250" t="s">
        <v>213</v>
      </c>
      <c r="L94" s="252">
        <v>3153864504</v>
      </c>
      <c r="M94" s="250" t="b">
        <v>1</v>
      </c>
      <c r="N94" s="251">
        <v>0</v>
      </c>
      <c r="O94" s="251">
        <v>0</v>
      </c>
      <c r="P94" s="251">
        <v>0.9543</v>
      </c>
      <c r="Q94" s="250">
        <v>0</v>
      </c>
    </row>
    <row r="95" spans="1:17" ht="12.75">
      <c r="A95">
        <f t="shared" si="1"/>
        <v>95</v>
      </c>
      <c r="B95" s="249" t="s">
        <v>43</v>
      </c>
      <c r="C95" t="s">
        <v>2356</v>
      </c>
      <c r="D95" s="250" t="s">
        <v>4812</v>
      </c>
      <c r="E95" s="250" t="s">
        <v>44</v>
      </c>
      <c r="F95" s="250" t="s">
        <v>2498</v>
      </c>
      <c r="G95" s="250" t="s">
        <v>45</v>
      </c>
      <c r="H95" s="250" t="s">
        <v>46</v>
      </c>
      <c r="I95" s="250" t="s">
        <v>47</v>
      </c>
      <c r="J95" s="250" t="s">
        <v>3793</v>
      </c>
      <c r="K95" s="250" t="s">
        <v>3794</v>
      </c>
      <c r="L95" s="252">
        <v>6077767631</v>
      </c>
      <c r="M95" s="250" t="b">
        <v>1</v>
      </c>
      <c r="N95" s="251">
        <v>0</v>
      </c>
      <c r="O95" s="251">
        <v>0</v>
      </c>
      <c r="P95" s="251">
        <v>1.0002</v>
      </c>
      <c r="Q95" s="250">
        <v>0</v>
      </c>
    </row>
    <row r="96" spans="1:17" ht="12.75">
      <c r="A96">
        <f t="shared" si="1"/>
        <v>96</v>
      </c>
      <c r="B96" s="249" t="s">
        <v>48</v>
      </c>
      <c r="C96" t="s">
        <v>2397</v>
      </c>
      <c r="D96" s="250" t="s">
        <v>4812</v>
      </c>
      <c r="E96" s="250" t="s">
        <v>350</v>
      </c>
      <c r="G96" s="250" t="s">
        <v>49</v>
      </c>
      <c r="H96" s="250" t="s">
        <v>50</v>
      </c>
      <c r="I96" s="250" t="s">
        <v>51</v>
      </c>
      <c r="J96" s="250" t="s">
        <v>3015</v>
      </c>
      <c r="K96" s="250" t="s">
        <v>3016</v>
      </c>
      <c r="L96" s="252">
        <v>9142920082</v>
      </c>
      <c r="M96" s="250" t="b">
        <v>1</v>
      </c>
      <c r="N96" s="251">
        <v>0</v>
      </c>
      <c r="O96" s="251">
        <v>0</v>
      </c>
      <c r="P96" s="251">
        <v>1.0422</v>
      </c>
      <c r="Q96" s="250">
        <v>0</v>
      </c>
    </row>
    <row r="97" spans="1:17" ht="12.75">
      <c r="A97">
        <f t="shared" si="1"/>
        <v>97</v>
      </c>
      <c r="B97" s="249" t="s">
        <v>52</v>
      </c>
      <c r="C97" t="s">
        <v>2398</v>
      </c>
      <c r="D97" s="250" t="s">
        <v>4855</v>
      </c>
      <c r="E97" s="250" t="s">
        <v>1629</v>
      </c>
      <c r="G97" s="250" t="s">
        <v>53</v>
      </c>
      <c r="H97" s="250" t="s">
        <v>54</v>
      </c>
      <c r="I97" s="250" t="s">
        <v>55</v>
      </c>
      <c r="J97" s="250" t="s">
        <v>3098</v>
      </c>
      <c r="K97" s="250" t="s">
        <v>56</v>
      </c>
      <c r="L97" s="252">
        <v>6072571551</v>
      </c>
      <c r="M97" s="250" t="b">
        <v>1</v>
      </c>
      <c r="N97" s="251">
        <v>0</v>
      </c>
      <c r="O97" s="251">
        <v>0</v>
      </c>
      <c r="P97" s="251">
        <v>0.9401</v>
      </c>
      <c r="Q97" s="250">
        <v>0</v>
      </c>
    </row>
    <row r="98" spans="1:17" ht="12.75">
      <c r="A98">
        <f t="shared" si="1"/>
        <v>98</v>
      </c>
      <c r="B98" s="249" t="s">
        <v>57</v>
      </c>
      <c r="C98" t="s">
        <v>2399</v>
      </c>
      <c r="D98" s="250" t="s">
        <v>4812</v>
      </c>
      <c r="E98" s="250" t="s">
        <v>2579</v>
      </c>
      <c r="G98" s="250" t="s">
        <v>58</v>
      </c>
      <c r="H98" s="250" t="s">
        <v>59</v>
      </c>
      <c r="I98" s="250" t="s">
        <v>60</v>
      </c>
      <c r="J98" s="250" t="s">
        <v>3155</v>
      </c>
      <c r="K98" s="250" t="s">
        <v>3156</v>
      </c>
      <c r="L98" s="252">
        <v>9142551400</v>
      </c>
      <c r="M98" s="250" t="b">
        <v>1</v>
      </c>
      <c r="N98" s="251">
        <v>0</v>
      </c>
      <c r="O98" s="251">
        <v>0</v>
      </c>
      <c r="P98" s="251">
        <v>1.0562</v>
      </c>
      <c r="Q98" s="250">
        <v>0</v>
      </c>
    </row>
    <row r="99" spans="1:17" ht="12.75">
      <c r="A99">
        <f t="shared" si="1"/>
        <v>99</v>
      </c>
      <c r="B99" s="249" t="s">
        <v>61</v>
      </c>
      <c r="C99" t="s">
        <v>2370</v>
      </c>
      <c r="D99" s="250" t="s">
        <v>4812</v>
      </c>
      <c r="E99" s="250" t="s">
        <v>2793</v>
      </c>
      <c r="G99" s="250" t="s">
        <v>62</v>
      </c>
      <c r="H99" s="250" t="s">
        <v>63</v>
      </c>
      <c r="I99" s="250" t="s">
        <v>64</v>
      </c>
      <c r="J99" s="250" t="s">
        <v>4434</v>
      </c>
      <c r="K99" s="250" t="s">
        <v>4435</v>
      </c>
      <c r="L99" s="252">
        <v>5187937721</v>
      </c>
      <c r="M99" s="250" t="b">
        <v>1</v>
      </c>
      <c r="N99" s="251">
        <v>0</v>
      </c>
      <c r="O99" s="251">
        <v>0</v>
      </c>
      <c r="P99" s="251">
        <v>0.972</v>
      </c>
      <c r="Q99" s="250">
        <v>0</v>
      </c>
    </row>
    <row r="100" spans="1:17" ht="12.75">
      <c r="A100">
        <f t="shared" si="1"/>
        <v>100</v>
      </c>
      <c r="B100" s="249" t="s">
        <v>65</v>
      </c>
      <c r="C100" t="s">
        <v>2355</v>
      </c>
      <c r="D100" s="250" t="s">
        <v>4812</v>
      </c>
      <c r="E100" s="250" t="s">
        <v>66</v>
      </c>
      <c r="F100" s="250" t="s">
        <v>2548</v>
      </c>
      <c r="G100" s="250" t="s">
        <v>67</v>
      </c>
      <c r="H100" s="250" t="s">
        <v>68</v>
      </c>
      <c r="I100" s="250" t="s">
        <v>69</v>
      </c>
      <c r="J100" s="250" t="s">
        <v>625</v>
      </c>
      <c r="K100" s="250" t="s">
        <v>626</v>
      </c>
      <c r="L100" s="252">
        <v>9149373820</v>
      </c>
      <c r="M100" s="250" t="b">
        <v>1</v>
      </c>
      <c r="N100" s="251">
        <v>0</v>
      </c>
      <c r="O100" s="251">
        <v>0</v>
      </c>
      <c r="P100" s="251">
        <v>1.4537</v>
      </c>
      <c r="Q100" s="250">
        <v>0</v>
      </c>
    </row>
    <row r="101" spans="1:17" ht="12.75">
      <c r="A101">
        <f t="shared" si="1"/>
        <v>101</v>
      </c>
      <c r="B101" s="249" t="s">
        <v>91</v>
      </c>
      <c r="C101" t="s">
        <v>2367</v>
      </c>
      <c r="D101" s="250" t="s">
        <v>4855</v>
      </c>
      <c r="E101" s="250" t="s">
        <v>2512</v>
      </c>
      <c r="G101" s="250" t="s">
        <v>92</v>
      </c>
      <c r="H101" s="250" t="s">
        <v>93</v>
      </c>
      <c r="I101" s="250" t="s">
        <v>94</v>
      </c>
      <c r="J101" s="250" t="s">
        <v>4056</v>
      </c>
      <c r="K101" s="250" t="s">
        <v>4057</v>
      </c>
      <c r="L101" s="252">
        <v>6315494900</v>
      </c>
      <c r="M101" s="250" t="b">
        <v>1</v>
      </c>
      <c r="N101" s="251">
        <v>0</v>
      </c>
      <c r="O101" s="251">
        <v>0</v>
      </c>
      <c r="P101" s="251">
        <v>1.6876</v>
      </c>
      <c r="Q101" s="250">
        <v>0</v>
      </c>
    </row>
    <row r="102" spans="1:17" ht="12.75">
      <c r="A102">
        <f t="shared" si="1"/>
        <v>102</v>
      </c>
      <c r="B102" s="249" t="s">
        <v>4983</v>
      </c>
      <c r="C102" t="s">
        <v>2364</v>
      </c>
      <c r="D102" s="250" t="s">
        <v>4812</v>
      </c>
      <c r="E102" s="250" t="s">
        <v>2533</v>
      </c>
      <c r="F102" s="250" t="s">
        <v>2513</v>
      </c>
      <c r="G102" s="250" t="s">
        <v>236</v>
      </c>
      <c r="H102" s="250" t="s">
        <v>4984</v>
      </c>
      <c r="I102" s="250" t="s">
        <v>4908</v>
      </c>
      <c r="J102" s="250" t="s">
        <v>4909</v>
      </c>
      <c r="K102" s="250" t="s">
        <v>4910</v>
      </c>
      <c r="L102" s="252">
        <v>7169282561</v>
      </c>
      <c r="M102" s="250" t="b">
        <v>0</v>
      </c>
      <c r="N102" s="251">
        <v>0</v>
      </c>
      <c r="O102" s="251">
        <v>0</v>
      </c>
      <c r="P102" s="251">
        <v>0.9467</v>
      </c>
      <c r="Q102" s="250">
        <v>0</v>
      </c>
    </row>
    <row r="103" spans="1:17" ht="12.75">
      <c r="A103">
        <f t="shared" si="1"/>
        <v>103</v>
      </c>
      <c r="B103" s="249" t="s">
        <v>4905</v>
      </c>
      <c r="C103" t="s">
        <v>2364</v>
      </c>
      <c r="D103" s="250" t="s">
        <v>4812</v>
      </c>
      <c r="E103" s="250" t="s">
        <v>4821</v>
      </c>
      <c r="F103" s="250" t="s">
        <v>2637</v>
      </c>
      <c r="G103" s="250" t="s">
        <v>4906</v>
      </c>
      <c r="H103" s="250" t="s">
        <v>4907</v>
      </c>
      <c r="I103" s="250" t="s">
        <v>4908</v>
      </c>
      <c r="J103" s="250" t="s">
        <v>4909</v>
      </c>
      <c r="K103" s="250" t="s">
        <v>4910</v>
      </c>
      <c r="L103" s="252">
        <v>7169282561</v>
      </c>
      <c r="M103" s="250" t="b">
        <v>1</v>
      </c>
      <c r="N103" s="251">
        <v>0.919</v>
      </c>
      <c r="O103" s="251">
        <v>0.871</v>
      </c>
      <c r="P103" s="251">
        <v>0.9467</v>
      </c>
      <c r="Q103" s="250">
        <v>1094</v>
      </c>
    </row>
    <row r="104" spans="1:17" ht="12.75">
      <c r="A104">
        <f t="shared" si="1"/>
        <v>104</v>
      </c>
      <c r="B104" s="249" t="s">
        <v>3180</v>
      </c>
      <c r="C104" t="s">
        <v>2400</v>
      </c>
      <c r="D104" s="250" t="s">
        <v>4812</v>
      </c>
      <c r="E104" s="250" t="s">
        <v>811</v>
      </c>
      <c r="G104" s="250" t="s">
        <v>4340</v>
      </c>
      <c r="H104" s="250" t="s">
        <v>4341</v>
      </c>
      <c r="I104" s="250" t="s">
        <v>4342</v>
      </c>
      <c r="J104" s="250" t="s">
        <v>4343</v>
      </c>
      <c r="K104" s="250" t="s">
        <v>4344</v>
      </c>
      <c r="L104" s="252">
        <v>5186443531</v>
      </c>
      <c r="M104" s="250" t="b">
        <v>1</v>
      </c>
      <c r="N104" s="251">
        <v>0</v>
      </c>
      <c r="O104" s="251">
        <v>0</v>
      </c>
      <c r="P104" s="251">
        <v>0.972</v>
      </c>
      <c r="Q104" s="250">
        <v>259</v>
      </c>
    </row>
    <row r="105" spans="1:17" ht="12.75">
      <c r="A105">
        <f t="shared" si="1"/>
        <v>105</v>
      </c>
      <c r="B105" s="249" t="s">
        <v>1509</v>
      </c>
      <c r="C105" t="s">
        <v>2401</v>
      </c>
      <c r="D105" s="250" t="s">
        <v>4812</v>
      </c>
      <c r="E105" s="250" t="s">
        <v>260</v>
      </c>
      <c r="F105" s="250" t="s">
        <v>4849</v>
      </c>
      <c r="G105" s="250" t="s">
        <v>1510</v>
      </c>
      <c r="H105" s="250" t="s">
        <v>1511</v>
      </c>
      <c r="I105" s="250" t="s">
        <v>1512</v>
      </c>
      <c r="J105" s="250" t="s">
        <v>4157</v>
      </c>
      <c r="K105" s="250" t="s">
        <v>4158</v>
      </c>
      <c r="L105" s="252">
        <v>3157896555</v>
      </c>
      <c r="M105" s="250" t="b">
        <v>0</v>
      </c>
      <c r="N105" s="251">
        <v>0</v>
      </c>
      <c r="O105" s="251">
        <v>0</v>
      </c>
      <c r="P105" s="251">
        <v>0.9695</v>
      </c>
      <c r="Q105" s="250">
        <v>0</v>
      </c>
    </row>
    <row r="106" spans="1:17" ht="12.75">
      <c r="A106">
        <f t="shared" si="1"/>
        <v>106</v>
      </c>
      <c r="B106" s="249" t="s">
        <v>3795</v>
      </c>
      <c r="C106" t="s">
        <v>2356</v>
      </c>
      <c r="D106" s="250" t="s">
        <v>4812</v>
      </c>
      <c r="E106" s="250" t="s">
        <v>4821</v>
      </c>
      <c r="F106" s="250" t="s">
        <v>4829</v>
      </c>
      <c r="G106" s="250" t="s">
        <v>3796</v>
      </c>
      <c r="H106" s="250" t="s">
        <v>3797</v>
      </c>
      <c r="I106" s="250" t="s">
        <v>3798</v>
      </c>
      <c r="J106" s="250" t="s">
        <v>3799</v>
      </c>
      <c r="K106" s="250" t="s">
        <v>3800</v>
      </c>
      <c r="L106" s="252">
        <v>6075834616</v>
      </c>
      <c r="M106" s="250" t="b">
        <v>1</v>
      </c>
      <c r="N106" s="251">
        <v>0.863</v>
      </c>
      <c r="O106" s="251">
        <v>0.715</v>
      </c>
      <c r="P106" s="251">
        <v>1.0002</v>
      </c>
      <c r="Q106" s="250">
        <v>296</v>
      </c>
    </row>
    <row r="107" spans="1:17" ht="12.75">
      <c r="A107">
        <f t="shared" si="1"/>
        <v>107</v>
      </c>
      <c r="B107" s="249" t="s">
        <v>202</v>
      </c>
      <c r="C107" t="s">
        <v>2396</v>
      </c>
      <c r="D107" s="250" t="s">
        <v>4812</v>
      </c>
      <c r="E107" s="250" t="s">
        <v>203</v>
      </c>
      <c r="G107" s="250" t="s">
        <v>204</v>
      </c>
      <c r="H107" s="250" t="s">
        <v>205</v>
      </c>
      <c r="I107" s="250" t="s">
        <v>206</v>
      </c>
      <c r="J107" s="250" t="s">
        <v>207</v>
      </c>
      <c r="K107" s="250" t="s">
        <v>208</v>
      </c>
      <c r="L107" s="252">
        <v>3153895131</v>
      </c>
      <c r="M107" s="250" t="b">
        <v>1</v>
      </c>
      <c r="N107" s="251">
        <v>0.892</v>
      </c>
      <c r="O107" s="251">
        <v>0.85</v>
      </c>
      <c r="P107" s="251">
        <v>0.9543</v>
      </c>
      <c r="Q107" s="250">
        <v>1099</v>
      </c>
    </row>
    <row r="108" spans="1:17" ht="12.75">
      <c r="A108">
        <f t="shared" si="1"/>
        <v>108</v>
      </c>
      <c r="B108" s="249" t="s">
        <v>2858</v>
      </c>
      <c r="C108" t="s">
        <v>2367</v>
      </c>
      <c r="D108" s="250" t="s">
        <v>4812</v>
      </c>
      <c r="E108" s="250" t="s">
        <v>3388</v>
      </c>
      <c r="F108" s="250" t="s">
        <v>4849</v>
      </c>
      <c r="G108" s="250" t="s">
        <v>2859</v>
      </c>
      <c r="H108" s="250" t="s">
        <v>2860</v>
      </c>
      <c r="I108" s="250" t="s">
        <v>2861</v>
      </c>
      <c r="J108" s="250" t="s">
        <v>2862</v>
      </c>
      <c r="K108" s="250" t="s">
        <v>2863</v>
      </c>
      <c r="L108" s="252">
        <v>5164352325</v>
      </c>
      <c r="M108" s="250" t="b">
        <v>1</v>
      </c>
      <c r="N108" s="251">
        <v>0.77</v>
      </c>
      <c r="O108" s="251">
        <v>0.702</v>
      </c>
      <c r="P108" s="251">
        <v>1.6876</v>
      </c>
      <c r="Q108" s="250">
        <v>13009</v>
      </c>
    </row>
    <row r="109" spans="1:17" ht="12.75">
      <c r="A109">
        <f t="shared" si="1"/>
        <v>109</v>
      </c>
      <c r="B109" s="249" t="s">
        <v>3400</v>
      </c>
      <c r="C109" t="s">
        <v>2393</v>
      </c>
      <c r="D109" s="250" t="s">
        <v>4812</v>
      </c>
      <c r="E109" s="250" t="s">
        <v>2694</v>
      </c>
      <c r="G109" s="250" t="s">
        <v>4457</v>
      </c>
      <c r="H109" s="250" t="s">
        <v>3401</v>
      </c>
      <c r="I109" s="250" t="s">
        <v>3402</v>
      </c>
      <c r="J109" s="250" t="s">
        <v>3403</v>
      </c>
      <c r="K109" s="250" t="s">
        <v>3404</v>
      </c>
      <c r="L109" s="252">
        <v>9142798001</v>
      </c>
      <c r="M109" s="250" t="b">
        <v>1</v>
      </c>
      <c r="N109" s="251">
        <v>0.424</v>
      </c>
      <c r="O109" s="251">
        <v>0.21</v>
      </c>
      <c r="P109" s="251">
        <v>1.2285</v>
      </c>
      <c r="Q109" s="250">
        <v>3051</v>
      </c>
    </row>
    <row r="110" spans="1:17" ht="12.75">
      <c r="A110">
        <f t="shared" si="1"/>
        <v>110</v>
      </c>
      <c r="B110" s="249" t="s">
        <v>593</v>
      </c>
      <c r="C110" t="s">
        <v>2355</v>
      </c>
      <c r="D110" s="250" t="s">
        <v>4864</v>
      </c>
      <c r="E110" s="250" t="s">
        <v>594</v>
      </c>
      <c r="G110" s="250" t="s">
        <v>595</v>
      </c>
      <c r="H110" s="250" t="s">
        <v>596</v>
      </c>
      <c r="I110" s="250" t="s">
        <v>597</v>
      </c>
      <c r="J110" s="250" t="s">
        <v>598</v>
      </c>
      <c r="K110" s="250" t="s">
        <v>599</v>
      </c>
      <c r="L110" s="252">
        <v>9149418880</v>
      </c>
      <c r="M110" s="250" t="b">
        <v>1</v>
      </c>
      <c r="N110" s="251">
        <v>0.303</v>
      </c>
      <c r="O110" s="251">
        <v>0</v>
      </c>
      <c r="P110" s="251">
        <v>1.4537</v>
      </c>
      <c r="Q110" s="250">
        <v>1132</v>
      </c>
    </row>
    <row r="111" spans="1:17" ht="12.75">
      <c r="A111">
        <f t="shared" si="1"/>
        <v>111</v>
      </c>
      <c r="B111" s="249" t="s">
        <v>2942</v>
      </c>
      <c r="C111" t="s">
        <v>2367</v>
      </c>
      <c r="D111" s="250" t="s">
        <v>4812</v>
      </c>
      <c r="E111" s="250" t="s">
        <v>2943</v>
      </c>
      <c r="G111" s="250" t="s">
        <v>2944</v>
      </c>
      <c r="H111" s="250" t="s">
        <v>2945</v>
      </c>
      <c r="I111" s="250" t="s">
        <v>2946</v>
      </c>
      <c r="J111" s="250" t="s">
        <v>2947</v>
      </c>
      <c r="K111" s="250" t="s">
        <v>2948</v>
      </c>
      <c r="L111" s="252">
        <v>5165370271</v>
      </c>
      <c r="M111" s="250" t="b">
        <v>1</v>
      </c>
      <c r="N111" s="251">
        <v>0</v>
      </c>
      <c r="O111" s="251">
        <v>0</v>
      </c>
      <c r="P111" s="251">
        <v>1.6876</v>
      </c>
      <c r="Q111" s="250">
        <v>132</v>
      </c>
    </row>
    <row r="112" spans="1:17" ht="12.75">
      <c r="A112">
        <f t="shared" si="1"/>
        <v>112</v>
      </c>
      <c r="B112" s="249" t="s">
        <v>1424</v>
      </c>
      <c r="C112" t="s">
        <v>2389</v>
      </c>
      <c r="D112" s="250" t="s">
        <v>4812</v>
      </c>
      <c r="E112" s="250" t="s">
        <v>1425</v>
      </c>
      <c r="F112" s="250" t="s">
        <v>2548</v>
      </c>
      <c r="G112" s="250" t="s">
        <v>1426</v>
      </c>
      <c r="H112" s="250" t="s">
        <v>1427</v>
      </c>
      <c r="I112" s="250" t="s">
        <v>1428</v>
      </c>
      <c r="J112" s="250" t="s">
        <v>1429</v>
      </c>
      <c r="K112" s="250" t="s">
        <v>1430</v>
      </c>
      <c r="L112" s="252">
        <v>7164619670</v>
      </c>
      <c r="M112" s="250" t="b">
        <v>1</v>
      </c>
      <c r="N112" s="251">
        <v>0.425</v>
      </c>
      <c r="O112" s="251">
        <v>0.355</v>
      </c>
      <c r="P112" s="251">
        <v>1.0576</v>
      </c>
      <c r="Q112" s="250">
        <v>3175</v>
      </c>
    </row>
    <row r="113" spans="1:17" ht="12.75">
      <c r="A113">
        <f t="shared" si="1"/>
        <v>113</v>
      </c>
      <c r="B113" s="249" t="s">
        <v>498</v>
      </c>
      <c r="C113" t="s">
        <v>2402</v>
      </c>
      <c r="D113" s="250" t="s">
        <v>4812</v>
      </c>
      <c r="E113" s="250" t="s">
        <v>1036</v>
      </c>
      <c r="F113" s="250" t="s">
        <v>2701</v>
      </c>
      <c r="G113" s="250" t="s">
        <v>1037</v>
      </c>
      <c r="H113" s="250" t="s">
        <v>1038</v>
      </c>
      <c r="I113" s="250" t="s">
        <v>1039</v>
      </c>
      <c r="J113" s="250" t="s">
        <v>1040</v>
      </c>
      <c r="K113" s="250" t="s">
        <v>1041</v>
      </c>
      <c r="L113" s="252">
        <v>5188833442</v>
      </c>
      <c r="M113" s="250" t="b">
        <v>1</v>
      </c>
      <c r="N113" s="251">
        <v>0.813</v>
      </c>
      <c r="O113" s="251">
        <v>0.669</v>
      </c>
      <c r="P113" s="251">
        <v>1.0258</v>
      </c>
      <c r="Q113" s="250">
        <v>1810</v>
      </c>
    </row>
    <row r="114" spans="1:17" ht="12.75">
      <c r="A114">
        <f t="shared" si="1"/>
        <v>114</v>
      </c>
      <c r="B114" s="249" t="s">
        <v>2741</v>
      </c>
      <c r="C114" t="s">
        <v>2389</v>
      </c>
      <c r="D114" s="250" t="s">
        <v>4812</v>
      </c>
      <c r="E114" s="250" t="s">
        <v>2526</v>
      </c>
      <c r="G114" s="250" t="s">
        <v>2742</v>
      </c>
      <c r="H114" s="250" t="s">
        <v>2743</v>
      </c>
      <c r="I114" s="250" t="s">
        <v>2744</v>
      </c>
      <c r="J114" s="250" t="s">
        <v>2745</v>
      </c>
      <c r="K114" s="250" t="s">
        <v>2746</v>
      </c>
      <c r="L114" s="252">
        <v>7166375303</v>
      </c>
      <c r="M114" s="250" t="b">
        <v>1</v>
      </c>
      <c r="N114" s="251">
        <v>0.795</v>
      </c>
      <c r="O114" s="251">
        <v>0.73</v>
      </c>
      <c r="P114" s="251">
        <v>1.0576</v>
      </c>
      <c r="Q114" s="250">
        <v>4770</v>
      </c>
    </row>
    <row r="115" spans="1:17" ht="12.75">
      <c r="A115">
        <f t="shared" si="1"/>
        <v>115</v>
      </c>
      <c r="B115" s="249" t="s">
        <v>820</v>
      </c>
      <c r="C115" t="s">
        <v>2382</v>
      </c>
      <c r="D115" s="250" t="s">
        <v>4812</v>
      </c>
      <c r="E115" s="250" t="s">
        <v>2476</v>
      </c>
      <c r="G115" s="250" t="s">
        <v>821</v>
      </c>
      <c r="H115" s="250" t="s">
        <v>822</v>
      </c>
      <c r="I115" s="250" t="s">
        <v>823</v>
      </c>
      <c r="J115" s="250" t="s">
        <v>824</v>
      </c>
      <c r="K115" s="250" t="s">
        <v>825</v>
      </c>
      <c r="L115" s="252">
        <v>7167929121</v>
      </c>
      <c r="M115" s="250" t="b">
        <v>1</v>
      </c>
      <c r="N115" s="251">
        <v>0.89</v>
      </c>
      <c r="O115" s="251">
        <v>0.81</v>
      </c>
      <c r="P115" s="251">
        <v>0.9368</v>
      </c>
      <c r="Q115" s="250">
        <v>900</v>
      </c>
    </row>
    <row r="116" spans="1:17" ht="12.75">
      <c r="A116">
        <f t="shared" si="1"/>
        <v>116</v>
      </c>
      <c r="B116" s="249" t="s">
        <v>2150</v>
      </c>
      <c r="C116" t="s">
        <v>2355</v>
      </c>
      <c r="D116" s="250" t="s">
        <v>4812</v>
      </c>
      <c r="E116" s="250" t="s">
        <v>2561</v>
      </c>
      <c r="G116" s="250" t="s">
        <v>279</v>
      </c>
      <c r="H116" s="250" t="s">
        <v>2151</v>
      </c>
      <c r="I116" s="250" t="s">
        <v>2152</v>
      </c>
      <c r="J116" s="250" t="s">
        <v>2153</v>
      </c>
      <c r="K116" s="250" t="s">
        <v>2154</v>
      </c>
      <c r="L116" s="252">
        <v>9143375600</v>
      </c>
      <c r="M116" s="250" t="b">
        <v>1</v>
      </c>
      <c r="N116" s="251">
        <v>0.201</v>
      </c>
      <c r="O116" s="251">
        <v>0</v>
      </c>
      <c r="P116" s="251">
        <v>1.4537</v>
      </c>
      <c r="Q116" s="250">
        <v>1188</v>
      </c>
    </row>
    <row r="117" spans="1:17" ht="12.75">
      <c r="A117">
        <f t="shared" si="1"/>
        <v>117</v>
      </c>
      <c r="B117" s="249" t="s">
        <v>1371</v>
      </c>
      <c r="C117" t="s">
        <v>2388</v>
      </c>
      <c r="D117" s="250" t="s">
        <v>4812</v>
      </c>
      <c r="E117" s="250" t="s">
        <v>2561</v>
      </c>
      <c r="F117" s="250" t="s">
        <v>2548</v>
      </c>
      <c r="G117" s="250" t="s">
        <v>1372</v>
      </c>
      <c r="H117" s="250" t="s">
        <v>1373</v>
      </c>
      <c r="I117" s="250" t="s">
        <v>1374</v>
      </c>
      <c r="J117" s="250" t="s">
        <v>1375</v>
      </c>
      <c r="K117" s="250" t="s">
        <v>1376</v>
      </c>
      <c r="L117" s="252">
        <v>3158993324</v>
      </c>
      <c r="M117" s="250" t="b">
        <v>1</v>
      </c>
      <c r="N117" s="251">
        <v>0.867</v>
      </c>
      <c r="O117" s="251">
        <v>0.811</v>
      </c>
      <c r="P117" s="251">
        <v>0.9335</v>
      </c>
      <c r="Q117" s="250">
        <v>291</v>
      </c>
    </row>
    <row r="118" spans="1:17" ht="12.75">
      <c r="A118">
        <f t="shared" si="1"/>
        <v>118</v>
      </c>
      <c r="B118" s="249" t="s">
        <v>3912</v>
      </c>
      <c r="C118" t="s">
        <v>2367</v>
      </c>
      <c r="D118" s="250" t="s">
        <v>4812</v>
      </c>
      <c r="E118" s="250" t="s">
        <v>2476</v>
      </c>
      <c r="F118" s="250" t="s">
        <v>2644</v>
      </c>
      <c r="G118" s="250" t="s">
        <v>3913</v>
      </c>
      <c r="H118" s="250" t="s">
        <v>3914</v>
      </c>
      <c r="I118" s="250" t="s">
        <v>3915</v>
      </c>
      <c r="J118" s="250" t="s">
        <v>3916</v>
      </c>
      <c r="K118" s="250" t="s">
        <v>3917</v>
      </c>
      <c r="L118" s="252">
        <v>5164738100</v>
      </c>
      <c r="M118" s="250" t="b">
        <v>1</v>
      </c>
      <c r="N118" s="251">
        <v>0.743</v>
      </c>
      <c r="O118" s="251">
        <v>0.541</v>
      </c>
      <c r="P118" s="251">
        <v>1.6876</v>
      </c>
      <c r="Q118" s="250">
        <v>3331</v>
      </c>
    </row>
    <row r="119" spans="1:17" ht="12.75">
      <c r="A119">
        <f t="shared" si="1"/>
        <v>119</v>
      </c>
      <c r="B119" s="249" t="s">
        <v>3411</v>
      </c>
      <c r="C119" t="s">
        <v>2375</v>
      </c>
      <c r="D119" s="250" t="s">
        <v>4812</v>
      </c>
      <c r="E119" s="250" t="s">
        <v>2561</v>
      </c>
      <c r="G119" s="250" t="s">
        <v>3412</v>
      </c>
      <c r="H119" s="250" t="s">
        <v>3413</v>
      </c>
      <c r="I119" s="250" t="s">
        <v>3414</v>
      </c>
      <c r="J119" s="250" t="s">
        <v>3415</v>
      </c>
      <c r="K119" s="250" t="s">
        <v>3416</v>
      </c>
      <c r="L119" s="252">
        <v>5182834550</v>
      </c>
      <c r="M119" s="250" t="b">
        <v>1</v>
      </c>
      <c r="N119" s="251">
        <v>0</v>
      </c>
      <c r="O119" s="251">
        <v>0</v>
      </c>
      <c r="P119" s="251">
        <v>0.9994</v>
      </c>
      <c r="Q119" s="250">
        <v>1424</v>
      </c>
    </row>
    <row r="120" spans="1:17" ht="12.75">
      <c r="A120">
        <f t="shared" si="1"/>
        <v>120</v>
      </c>
      <c r="B120" s="249" t="s">
        <v>3417</v>
      </c>
      <c r="C120" t="s">
        <v>2375</v>
      </c>
      <c r="D120" s="250" t="s">
        <v>4812</v>
      </c>
      <c r="E120" s="250" t="s">
        <v>3418</v>
      </c>
      <c r="H120" s="250" t="s">
        <v>3419</v>
      </c>
      <c r="I120" s="250" t="s">
        <v>3420</v>
      </c>
      <c r="J120" s="250" t="s">
        <v>3415</v>
      </c>
      <c r="K120" s="250" t="s">
        <v>3416</v>
      </c>
      <c r="L120" s="252">
        <v>5182793463</v>
      </c>
      <c r="M120" s="250" t="b">
        <v>1</v>
      </c>
      <c r="N120" s="251">
        <v>0.784</v>
      </c>
      <c r="O120" s="251">
        <v>0.608</v>
      </c>
      <c r="P120" s="251">
        <v>0.9994</v>
      </c>
      <c r="Q120" s="250">
        <v>1424</v>
      </c>
    </row>
    <row r="121" spans="1:17" ht="12.75">
      <c r="A121">
        <f t="shared" si="1"/>
        <v>121</v>
      </c>
      <c r="B121" s="249" t="s">
        <v>3596</v>
      </c>
      <c r="C121" t="s">
        <v>2385</v>
      </c>
      <c r="D121" s="250" t="s">
        <v>4864</v>
      </c>
      <c r="E121" s="250" t="s">
        <v>3597</v>
      </c>
      <c r="G121" s="250" t="s">
        <v>3598</v>
      </c>
      <c r="H121" s="250" t="s">
        <v>3599</v>
      </c>
      <c r="I121" s="250" t="s">
        <v>3600</v>
      </c>
      <c r="J121" s="250" t="s">
        <v>3601</v>
      </c>
      <c r="K121" s="250" t="s">
        <v>3602</v>
      </c>
      <c r="L121" s="252">
        <v>5185298948</v>
      </c>
      <c r="M121" s="250" t="b">
        <v>1</v>
      </c>
      <c r="N121" s="251">
        <v>0.907</v>
      </c>
      <c r="O121" s="251">
        <v>0.862</v>
      </c>
      <c r="P121" s="251">
        <v>0.9257</v>
      </c>
      <c r="Q121" s="250">
        <v>966</v>
      </c>
    </row>
    <row r="122" spans="1:17" ht="12.75">
      <c r="A122">
        <f t="shared" si="1"/>
        <v>122</v>
      </c>
      <c r="B122" s="249" t="s">
        <v>4449</v>
      </c>
      <c r="C122" t="s">
        <v>2359</v>
      </c>
      <c r="D122" s="250" t="s">
        <v>4812</v>
      </c>
      <c r="E122" s="250" t="s">
        <v>4450</v>
      </c>
      <c r="G122" s="250" t="s">
        <v>4451</v>
      </c>
      <c r="H122" s="250" t="s">
        <v>4452</v>
      </c>
      <c r="I122" s="250" t="s">
        <v>4453</v>
      </c>
      <c r="J122" s="250" t="s">
        <v>4454</v>
      </c>
      <c r="K122" s="250" t="s">
        <v>4455</v>
      </c>
      <c r="L122" s="252">
        <v>7168513575</v>
      </c>
      <c r="M122" s="250" t="b">
        <v>1</v>
      </c>
      <c r="N122" s="251">
        <v>0.837</v>
      </c>
      <c r="O122" s="251">
        <v>0.733</v>
      </c>
      <c r="P122" s="251">
        <v>1.1103</v>
      </c>
      <c r="Q122" s="250">
        <v>46536</v>
      </c>
    </row>
    <row r="123" spans="1:17" ht="12.75">
      <c r="A123">
        <f t="shared" si="1"/>
        <v>123</v>
      </c>
      <c r="B123" s="249" t="s">
        <v>3620</v>
      </c>
      <c r="C123" t="s">
        <v>2379</v>
      </c>
      <c r="D123" s="250" t="s">
        <v>4812</v>
      </c>
      <c r="E123" s="250" t="s">
        <v>2579</v>
      </c>
      <c r="F123" s="250" t="s">
        <v>4814</v>
      </c>
      <c r="G123" s="250" t="s">
        <v>3621</v>
      </c>
      <c r="H123" s="250" t="s">
        <v>3622</v>
      </c>
      <c r="I123" s="250" t="s">
        <v>3623</v>
      </c>
      <c r="J123" s="250" t="s">
        <v>3624</v>
      </c>
      <c r="K123" s="250" t="s">
        <v>3625</v>
      </c>
      <c r="L123" s="252">
        <v>5183999141</v>
      </c>
      <c r="M123" s="250" t="b">
        <v>1</v>
      </c>
      <c r="N123" s="251">
        <v>0.74</v>
      </c>
      <c r="O123" s="251">
        <v>0.575</v>
      </c>
      <c r="P123" s="251">
        <v>0.9774</v>
      </c>
      <c r="Q123" s="250">
        <v>3361</v>
      </c>
    </row>
    <row r="124" spans="1:17" ht="12.75">
      <c r="A124">
        <f t="shared" si="1"/>
        <v>124</v>
      </c>
      <c r="B124" s="249" t="s">
        <v>576</v>
      </c>
      <c r="C124" t="s">
        <v>2355</v>
      </c>
      <c r="D124" s="250" t="s">
        <v>4864</v>
      </c>
      <c r="E124" s="250" t="s">
        <v>1999</v>
      </c>
      <c r="F124" s="250" t="s">
        <v>4857</v>
      </c>
      <c r="G124" s="250" t="s">
        <v>577</v>
      </c>
      <c r="H124" s="250" t="s">
        <v>578</v>
      </c>
      <c r="I124" s="250" t="s">
        <v>579</v>
      </c>
      <c r="J124" s="250" t="s">
        <v>580</v>
      </c>
      <c r="K124" s="250" t="s">
        <v>581</v>
      </c>
      <c r="L124" s="252">
        <v>9142739200</v>
      </c>
      <c r="M124" s="250" t="b">
        <v>1</v>
      </c>
      <c r="N124" s="251">
        <v>0.041</v>
      </c>
      <c r="O124" s="251">
        <v>0</v>
      </c>
      <c r="P124" s="251">
        <v>1.4537</v>
      </c>
      <c r="Q124" s="250">
        <v>2008</v>
      </c>
    </row>
    <row r="125" spans="1:17" ht="12.75">
      <c r="A125">
        <f t="shared" si="1"/>
        <v>125</v>
      </c>
      <c r="B125" s="249" t="s">
        <v>1053</v>
      </c>
      <c r="C125" t="s">
        <v>2362</v>
      </c>
      <c r="D125" s="250" t="s">
        <v>4812</v>
      </c>
      <c r="E125" s="250" t="s">
        <v>1054</v>
      </c>
      <c r="G125" s="250" t="s">
        <v>1055</v>
      </c>
      <c r="H125" s="250" t="s">
        <v>1056</v>
      </c>
      <c r="I125" s="250" t="s">
        <v>1057</v>
      </c>
      <c r="J125" s="250" t="s">
        <v>1058</v>
      </c>
      <c r="K125" s="250" t="s">
        <v>1059</v>
      </c>
      <c r="L125" s="252">
        <v>7164941220</v>
      </c>
      <c r="M125" s="250" t="b">
        <v>1</v>
      </c>
      <c r="N125" s="251">
        <v>0.823</v>
      </c>
      <c r="O125" s="251">
        <v>0.749</v>
      </c>
      <c r="P125" s="251">
        <v>1.1045</v>
      </c>
      <c r="Q125" s="250">
        <v>1385</v>
      </c>
    </row>
    <row r="126" spans="1:17" ht="12.75">
      <c r="A126">
        <f t="shared" si="1"/>
        <v>126</v>
      </c>
      <c r="B126" s="249" t="s">
        <v>1090</v>
      </c>
      <c r="C126" t="s">
        <v>2392</v>
      </c>
      <c r="D126" s="250" t="s">
        <v>4812</v>
      </c>
      <c r="E126" s="250" t="s">
        <v>2579</v>
      </c>
      <c r="G126" s="250" t="s">
        <v>1091</v>
      </c>
      <c r="H126" s="250" t="s">
        <v>1092</v>
      </c>
      <c r="I126" s="250" t="s">
        <v>1093</v>
      </c>
      <c r="J126" s="250" t="s">
        <v>1094</v>
      </c>
      <c r="K126" s="250" t="s">
        <v>1095</v>
      </c>
      <c r="L126" s="252">
        <v>5186228534</v>
      </c>
      <c r="M126" s="250" t="b">
        <v>1</v>
      </c>
      <c r="N126" s="251">
        <v>0.642</v>
      </c>
      <c r="O126" s="251">
        <v>0.524</v>
      </c>
      <c r="P126" s="251">
        <v>1.0761</v>
      </c>
      <c r="Q126" s="250">
        <v>1597</v>
      </c>
    </row>
    <row r="127" spans="1:17" ht="12.75">
      <c r="A127">
        <f t="shared" si="1"/>
        <v>127</v>
      </c>
      <c r="B127" s="249" t="s">
        <v>1333</v>
      </c>
      <c r="C127" t="s">
        <v>2376</v>
      </c>
      <c r="D127" s="250" t="s">
        <v>4855</v>
      </c>
      <c r="E127" s="250" t="s">
        <v>2512</v>
      </c>
      <c r="G127" s="250" t="s">
        <v>1334</v>
      </c>
      <c r="H127" s="250" t="s">
        <v>1335</v>
      </c>
      <c r="I127" s="250" t="s">
        <v>1336</v>
      </c>
      <c r="J127" s="250" t="s">
        <v>1337</v>
      </c>
      <c r="K127" s="250" t="s">
        <v>1338</v>
      </c>
      <c r="L127" s="252">
        <v>7165386811</v>
      </c>
      <c r="M127" s="250" t="b">
        <v>1</v>
      </c>
      <c r="N127" s="251">
        <v>0.776</v>
      </c>
      <c r="O127" s="251">
        <v>0.709</v>
      </c>
      <c r="P127" s="251">
        <v>1.0576</v>
      </c>
      <c r="Q127" s="250">
        <v>1217</v>
      </c>
    </row>
    <row r="128" spans="1:17" ht="12.75">
      <c r="A128">
        <f t="shared" si="1"/>
        <v>128</v>
      </c>
      <c r="B128" s="249" t="s">
        <v>431</v>
      </c>
      <c r="C128" t="s">
        <v>2370</v>
      </c>
      <c r="D128" s="250" t="s">
        <v>4812</v>
      </c>
      <c r="E128" s="250" t="s">
        <v>4841</v>
      </c>
      <c r="F128" s="250" t="s">
        <v>2505</v>
      </c>
      <c r="G128" s="250" t="s">
        <v>432</v>
      </c>
      <c r="H128" s="250" t="s">
        <v>433</v>
      </c>
      <c r="I128" s="250" t="s">
        <v>434</v>
      </c>
      <c r="J128" s="250" t="s">
        <v>435</v>
      </c>
      <c r="K128" s="250" t="s">
        <v>436</v>
      </c>
      <c r="L128" s="252">
        <v>5186772653</v>
      </c>
      <c r="M128" s="250" t="b">
        <v>1</v>
      </c>
      <c r="N128" s="251">
        <v>0.795</v>
      </c>
      <c r="O128" s="251">
        <v>0.658</v>
      </c>
      <c r="P128" s="251">
        <v>0.972</v>
      </c>
      <c r="Q128" s="250">
        <v>1191</v>
      </c>
    </row>
    <row r="129" spans="1:17" ht="12.75">
      <c r="A129">
        <f t="shared" si="1"/>
        <v>129</v>
      </c>
      <c r="B129" s="249" t="s">
        <v>2044</v>
      </c>
      <c r="C129" t="s">
        <v>2357</v>
      </c>
      <c r="D129" s="250" t="s">
        <v>4812</v>
      </c>
      <c r="E129" s="250" t="s">
        <v>2045</v>
      </c>
      <c r="F129" s="250" t="s">
        <v>2548</v>
      </c>
      <c r="G129" s="250" t="s">
        <v>2046</v>
      </c>
      <c r="H129" s="250" t="s">
        <v>2047</v>
      </c>
      <c r="I129" s="250" t="s">
        <v>2048</v>
      </c>
      <c r="J129" s="250" t="s">
        <v>2049</v>
      </c>
      <c r="K129" s="250" t="s">
        <v>2050</v>
      </c>
      <c r="L129" s="252">
        <v>3152452500</v>
      </c>
      <c r="M129" s="250" t="b">
        <v>1</v>
      </c>
      <c r="N129" s="251">
        <v>0.85</v>
      </c>
      <c r="O129" s="251">
        <v>0.773</v>
      </c>
      <c r="P129" s="251">
        <v>0.9335</v>
      </c>
      <c r="Q129" s="250">
        <v>2961</v>
      </c>
    </row>
    <row r="130" spans="1:17" ht="12.75">
      <c r="A130">
        <f aca="true" t="shared" si="2" ref="A130:A193">A129+1</f>
        <v>130</v>
      </c>
      <c r="B130" s="249" t="s">
        <v>1519</v>
      </c>
      <c r="C130" t="s">
        <v>2356</v>
      </c>
      <c r="D130" s="250" t="s">
        <v>4812</v>
      </c>
      <c r="E130" s="250" t="s">
        <v>2685</v>
      </c>
      <c r="F130" s="250" t="s">
        <v>2786</v>
      </c>
      <c r="G130" s="250" t="s">
        <v>3847</v>
      </c>
      <c r="H130" s="250" t="s">
        <v>1520</v>
      </c>
      <c r="I130" s="250" t="s">
        <v>4303</v>
      </c>
      <c r="J130" s="250" t="s">
        <v>142</v>
      </c>
      <c r="K130" s="250" t="s">
        <v>143</v>
      </c>
      <c r="L130" s="252">
        <v>6075278811</v>
      </c>
      <c r="M130" s="250" t="b">
        <v>0</v>
      </c>
      <c r="N130" s="251">
        <v>0</v>
      </c>
      <c r="O130" s="251">
        <v>0</v>
      </c>
      <c r="P130" s="251">
        <v>1.0002</v>
      </c>
      <c r="Q130" s="250">
        <v>0</v>
      </c>
    </row>
    <row r="131" spans="1:17" ht="12.75">
      <c r="A131">
        <f t="shared" si="2"/>
        <v>131</v>
      </c>
      <c r="B131" s="249" t="s">
        <v>139</v>
      </c>
      <c r="C131" t="s">
        <v>2356</v>
      </c>
      <c r="D131" s="250" t="s">
        <v>4812</v>
      </c>
      <c r="E131" s="250" t="s">
        <v>3590</v>
      </c>
      <c r="F131" s="250" t="s">
        <v>2483</v>
      </c>
      <c r="G131" s="250" t="s">
        <v>140</v>
      </c>
      <c r="H131" s="250" t="s">
        <v>141</v>
      </c>
      <c r="I131" s="250" t="s">
        <v>2508</v>
      </c>
      <c r="J131" s="250" t="s">
        <v>142</v>
      </c>
      <c r="K131" s="250" t="s">
        <v>143</v>
      </c>
      <c r="L131" s="252">
        <v>6075278811</v>
      </c>
      <c r="M131" s="250" t="b">
        <v>1</v>
      </c>
      <c r="N131" s="251">
        <v>0.911</v>
      </c>
      <c r="O131" s="251">
        <v>0.831</v>
      </c>
      <c r="P131" s="251">
        <v>1.0002</v>
      </c>
      <c r="Q131" s="250">
        <v>1179</v>
      </c>
    </row>
    <row r="132" spans="1:17" ht="12.75">
      <c r="A132">
        <f t="shared" si="2"/>
        <v>132</v>
      </c>
      <c r="B132" s="249" t="s">
        <v>2766</v>
      </c>
      <c r="C132" t="s">
        <v>2368</v>
      </c>
      <c r="D132" s="250" t="s">
        <v>4812</v>
      </c>
      <c r="E132" s="250" t="s">
        <v>2476</v>
      </c>
      <c r="F132" s="250" t="s">
        <v>4829</v>
      </c>
      <c r="G132" s="250" t="s">
        <v>2767</v>
      </c>
      <c r="H132" s="250" t="s">
        <v>2768</v>
      </c>
      <c r="I132" s="250" t="s">
        <v>2769</v>
      </c>
      <c r="J132" s="250" t="s">
        <v>2770</v>
      </c>
      <c r="K132" s="250" t="s">
        <v>2771</v>
      </c>
      <c r="L132" s="252">
        <v>5186732611</v>
      </c>
      <c r="M132" s="250" t="b">
        <v>1</v>
      </c>
      <c r="N132" s="251">
        <v>0.812</v>
      </c>
      <c r="O132" s="251">
        <v>0.74</v>
      </c>
      <c r="P132" s="251">
        <v>0.9987</v>
      </c>
      <c r="Q132" s="250">
        <v>1203</v>
      </c>
    </row>
    <row r="133" spans="1:17" ht="12.75">
      <c r="A133">
        <f t="shared" si="2"/>
        <v>133</v>
      </c>
      <c r="B133" s="249" t="s">
        <v>4139</v>
      </c>
      <c r="C133" t="s">
        <v>2390</v>
      </c>
      <c r="D133" s="250" t="s">
        <v>4812</v>
      </c>
      <c r="E133" s="250" t="s">
        <v>2561</v>
      </c>
      <c r="G133" s="250" t="s">
        <v>4140</v>
      </c>
      <c r="H133" s="250" t="s">
        <v>4141</v>
      </c>
      <c r="I133" s="250" t="s">
        <v>4142</v>
      </c>
      <c r="J133" s="250" t="s">
        <v>4143</v>
      </c>
      <c r="K133" s="250" t="s">
        <v>4144</v>
      </c>
      <c r="L133" s="252">
        <v>7163943880</v>
      </c>
      <c r="M133" s="250" t="b">
        <v>1</v>
      </c>
      <c r="N133" s="251">
        <v>0.732</v>
      </c>
      <c r="O133" s="251">
        <v>0.586</v>
      </c>
      <c r="P133" s="251">
        <v>1.0576</v>
      </c>
      <c r="Q133" s="250">
        <v>4193</v>
      </c>
    </row>
    <row r="134" spans="1:17" ht="12.75">
      <c r="A134">
        <f t="shared" si="2"/>
        <v>134</v>
      </c>
      <c r="B134" s="249" t="s">
        <v>2496</v>
      </c>
      <c r="C134" t="s">
        <v>2364</v>
      </c>
      <c r="D134" s="250" t="s">
        <v>4812</v>
      </c>
      <c r="E134" s="250" t="s">
        <v>2497</v>
      </c>
      <c r="F134" s="250" t="s">
        <v>2498</v>
      </c>
      <c r="G134" s="250" t="s">
        <v>2499</v>
      </c>
      <c r="H134" s="250" t="s">
        <v>2500</v>
      </c>
      <c r="I134" s="250" t="s">
        <v>2501</v>
      </c>
      <c r="J134" s="250" t="s">
        <v>2502</v>
      </c>
      <c r="K134" s="250" t="s">
        <v>2503</v>
      </c>
      <c r="L134" s="252">
        <v>6075456421</v>
      </c>
      <c r="M134" s="250" t="b">
        <v>1</v>
      </c>
      <c r="N134" s="251">
        <v>0.821</v>
      </c>
      <c r="O134" s="251">
        <v>0.722</v>
      </c>
      <c r="P134" s="251">
        <v>0.9467</v>
      </c>
      <c r="Q134" s="250">
        <v>342</v>
      </c>
    </row>
    <row r="135" spans="1:17" ht="12.75">
      <c r="A135">
        <f t="shared" si="2"/>
        <v>135</v>
      </c>
      <c r="B135" s="249" t="s">
        <v>1401</v>
      </c>
      <c r="C135" t="s">
        <v>2388</v>
      </c>
      <c r="D135" s="250" t="s">
        <v>4812</v>
      </c>
      <c r="E135" s="250" t="s">
        <v>1036</v>
      </c>
      <c r="G135" s="250" t="s">
        <v>1402</v>
      </c>
      <c r="H135" s="250" t="s">
        <v>1403</v>
      </c>
      <c r="I135" s="250" t="s">
        <v>1404</v>
      </c>
      <c r="J135" s="250" t="s">
        <v>1405</v>
      </c>
      <c r="K135" s="250" t="s">
        <v>1406</v>
      </c>
      <c r="L135" s="252">
        <v>3156972025</v>
      </c>
      <c r="M135" s="250" t="b">
        <v>1</v>
      </c>
      <c r="N135" s="251">
        <v>0.814</v>
      </c>
      <c r="O135" s="251">
        <v>0.684</v>
      </c>
      <c r="P135" s="251">
        <v>0.9335</v>
      </c>
      <c r="Q135" s="250">
        <v>1652</v>
      </c>
    </row>
    <row r="136" spans="1:17" ht="12.75">
      <c r="A136">
        <f t="shared" si="2"/>
        <v>136</v>
      </c>
      <c r="B136" s="249" t="s">
        <v>3045</v>
      </c>
      <c r="C136" t="s">
        <v>2403</v>
      </c>
      <c r="D136" s="250" t="s">
        <v>4812</v>
      </c>
      <c r="E136" s="250" t="s">
        <v>2548</v>
      </c>
      <c r="F136" s="250" t="s">
        <v>2773</v>
      </c>
      <c r="G136" s="250" t="s">
        <v>3046</v>
      </c>
      <c r="H136" s="250" t="s">
        <v>3047</v>
      </c>
      <c r="I136" s="250" t="s">
        <v>3048</v>
      </c>
      <c r="J136" s="250" t="s">
        <v>3049</v>
      </c>
      <c r="K136" s="250" t="s">
        <v>3050</v>
      </c>
      <c r="L136" s="252">
        <v>6076595010</v>
      </c>
      <c r="M136" s="250" t="b">
        <v>1</v>
      </c>
      <c r="N136" s="251">
        <v>0.872</v>
      </c>
      <c r="O136" s="251">
        <v>0.824</v>
      </c>
      <c r="P136" s="251">
        <v>0.9686</v>
      </c>
      <c r="Q136" s="250">
        <v>1105</v>
      </c>
    </row>
    <row r="137" spans="1:17" ht="12.75">
      <c r="A137">
        <f t="shared" si="2"/>
        <v>137</v>
      </c>
      <c r="B137" s="249" t="s">
        <v>3801</v>
      </c>
      <c r="C137" t="s">
        <v>2356</v>
      </c>
      <c r="D137" s="250" t="s">
        <v>4812</v>
      </c>
      <c r="E137" s="250" t="s">
        <v>4821</v>
      </c>
      <c r="G137" s="250" t="s">
        <v>3802</v>
      </c>
      <c r="H137" s="250" t="s">
        <v>3803</v>
      </c>
      <c r="I137" s="250" t="s">
        <v>3804</v>
      </c>
      <c r="J137" s="250" t="s">
        <v>3805</v>
      </c>
      <c r="K137" s="250" t="s">
        <v>3806</v>
      </c>
      <c r="L137" s="252">
        <v>6076984225</v>
      </c>
      <c r="M137" s="250" t="b">
        <v>1</v>
      </c>
      <c r="N137" s="251">
        <v>0.871</v>
      </c>
      <c r="O137" s="251">
        <v>0.796</v>
      </c>
      <c r="P137" s="251">
        <v>1.0002</v>
      </c>
      <c r="Q137" s="250">
        <v>1010</v>
      </c>
    </row>
    <row r="138" spans="1:17" ht="12.75">
      <c r="A138">
        <f t="shared" si="2"/>
        <v>138</v>
      </c>
      <c r="B138" s="249" t="s">
        <v>209</v>
      </c>
      <c r="C138" t="s">
        <v>2396</v>
      </c>
      <c r="D138" s="250" t="s">
        <v>4855</v>
      </c>
      <c r="E138" s="250" t="s">
        <v>834</v>
      </c>
      <c r="F138" s="250" t="s">
        <v>2513</v>
      </c>
      <c r="G138" s="250" t="s">
        <v>711</v>
      </c>
      <c r="H138" s="250" t="s">
        <v>210</v>
      </c>
      <c r="I138" s="250" t="s">
        <v>211</v>
      </c>
      <c r="J138" s="250" t="s">
        <v>212</v>
      </c>
      <c r="K138" s="250" t="s">
        <v>213</v>
      </c>
      <c r="L138" s="252">
        <v>3153868561</v>
      </c>
      <c r="M138" s="250" t="b">
        <v>1</v>
      </c>
      <c r="N138" s="251">
        <v>0.856</v>
      </c>
      <c r="O138" s="251">
        <v>0.79</v>
      </c>
      <c r="P138" s="251">
        <v>0.9543</v>
      </c>
      <c r="Q138" s="250">
        <v>1860</v>
      </c>
    </row>
    <row r="139" spans="1:17" ht="12.75">
      <c r="A139">
        <f t="shared" si="2"/>
        <v>139</v>
      </c>
      <c r="B139" s="249" t="s">
        <v>1906</v>
      </c>
      <c r="C139" t="s">
        <v>2377</v>
      </c>
      <c r="D139" s="250" t="s">
        <v>4855</v>
      </c>
      <c r="E139" s="250" t="s">
        <v>2605</v>
      </c>
      <c r="G139" s="250" t="s">
        <v>1574</v>
      </c>
      <c r="H139" s="250" t="s">
        <v>1907</v>
      </c>
      <c r="I139" s="250" t="s">
        <v>1908</v>
      </c>
      <c r="J139" s="250" t="s">
        <v>1909</v>
      </c>
      <c r="K139" s="250" t="s">
        <v>1910</v>
      </c>
      <c r="L139" s="252">
        <v>5163341900</v>
      </c>
      <c r="M139" s="250" t="b">
        <v>1</v>
      </c>
      <c r="N139" s="251">
        <v>0.164</v>
      </c>
      <c r="O139" s="251">
        <v>0</v>
      </c>
      <c r="P139" s="251">
        <v>1.6646</v>
      </c>
      <c r="Q139" s="250">
        <v>1544</v>
      </c>
    </row>
    <row r="140" spans="1:17" ht="12.75">
      <c r="A140">
        <f t="shared" si="2"/>
        <v>140</v>
      </c>
      <c r="B140" s="249" t="s">
        <v>3375</v>
      </c>
      <c r="C140" t="s">
        <v>2393</v>
      </c>
      <c r="D140" s="250" t="s">
        <v>4855</v>
      </c>
      <c r="E140" s="250" t="s">
        <v>4069</v>
      </c>
      <c r="G140" s="250" t="s">
        <v>3376</v>
      </c>
      <c r="H140" s="250" t="s">
        <v>3377</v>
      </c>
      <c r="I140" s="250" t="s">
        <v>3378</v>
      </c>
      <c r="J140" s="250" t="s">
        <v>3379</v>
      </c>
      <c r="K140" s="250" t="s">
        <v>3380</v>
      </c>
      <c r="L140" s="252">
        <v>9142258441</v>
      </c>
      <c r="M140" s="250" t="b">
        <v>1</v>
      </c>
      <c r="N140" s="251">
        <v>0.558</v>
      </c>
      <c r="O140" s="251">
        <v>0.388</v>
      </c>
      <c r="P140" s="251">
        <v>1.2285</v>
      </c>
      <c r="Q140" s="250">
        <v>4486</v>
      </c>
    </row>
    <row r="141" spans="1:17" ht="12.75">
      <c r="A141">
        <f t="shared" si="2"/>
        <v>141</v>
      </c>
      <c r="B141" s="249" t="s">
        <v>1293</v>
      </c>
      <c r="C141" t="s">
        <v>2363</v>
      </c>
      <c r="D141" s="250" t="s">
        <v>4812</v>
      </c>
      <c r="E141" s="250" t="s">
        <v>2708</v>
      </c>
      <c r="G141" s="250" t="s">
        <v>2709</v>
      </c>
      <c r="H141" s="250" t="s">
        <v>1294</v>
      </c>
      <c r="I141" s="250" t="s">
        <v>1295</v>
      </c>
      <c r="J141" s="250" t="s">
        <v>1296</v>
      </c>
      <c r="K141" s="250" t="s">
        <v>1297</v>
      </c>
      <c r="L141" s="252">
        <v>3154930510</v>
      </c>
      <c r="M141" s="250" t="b">
        <v>1</v>
      </c>
      <c r="N141" s="251">
        <v>0.86</v>
      </c>
      <c r="O141" s="251">
        <v>0.799</v>
      </c>
      <c r="P141" s="251">
        <v>0.9543</v>
      </c>
      <c r="Q141" s="250">
        <v>3218</v>
      </c>
    </row>
    <row r="142" spans="1:17" ht="12.75">
      <c r="A142">
        <f t="shared" si="2"/>
        <v>142</v>
      </c>
      <c r="B142" s="249" t="s">
        <v>750</v>
      </c>
      <c r="C142" t="s">
        <v>2382</v>
      </c>
      <c r="D142" s="250" t="s">
        <v>4812</v>
      </c>
      <c r="E142" s="250" t="s">
        <v>751</v>
      </c>
      <c r="F142" s="250" t="s">
        <v>4857</v>
      </c>
      <c r="G142" s="250" t="s">
        <v>752</v>
      </c>
      <c r="H142" s="250" t="s">
        <v>753</v>
      </c>
      <c r="I142" s="250" t="s">
        <v>754</v>
      </c>
      <c r="J142" s="250" t="s">
        <v>755</v>
      </c>
      <c r="K142" s="250" t="s">
        <v>756</v>
      </c>
      <c r="L142" s="252">
        <v>7169625155</v>
      </c>
      <c r="M142" s="250" t="b">
        <v>1</v>
      </c>
      <c r="N142" s="251">
        <v>0.872</v>
      </c>
      <c r="O142" s="251">
        <v>0.827</v>
      </c>
      <c r="P142" s="251">
        <v>0.9368</v>
      </c>
      <c r="Q142" s="250">
        <v>1491</v>
      </c>
    </row>
    <row r="143" spans="1:17" ht="12.75">
      <c r="A143">
        <f t="shared" si="2"/>
        <v>143</v>
      </c>
      <c r="B143" s="249" t="s">
        <v>704</v>
      </c>
      <c r="C143" t="s">
        <v>2373</v>
      </c>
      <c r="D143" s="250" t="s">
        <v>4812</v>
      </c>
      <c r="E143" s="250" t="s">
        <v>698</v>
      </c>
      <c r="G143" s="250" t="s">
        <v>705</v>
      </c>
      <c r="H143" s="250" t="s">
        <v>706</v>
      </c>
      <c r="I143" s="250" t="s">
        <v>707</v>
      </c>
      <c r="J143" s="250" t="s">
        <v>708</v>
      </c>
      <c r="K143" s="250" t="s">
        <v>709</v>
      </c>
      <c r="L143" s="252">
        <v>3156262121</v>
      </c>
      <c r="M143" s="250" t="b">
        <v>1</v>
      </c>
      <c r="N143" s="251">
        <v>0.879</v>
      </c>
      <c r="O143" s="251">
        <v>0.782</v>
      </c>
      <c r="P143" s="251">
        <v>0.9645</v>
      </c>
      <c r="Q143" s="250">
        <v>1403</v>
      </c>
    </row>
    <row r="144" spans="1:17" ht="12.75">
      <c r="A144">
        <f t="shared" si="2"/>
        <v>144</v>
      </c>
      <c r="B144" s="249" t="s">
        <v>1096</v>
      </c>
      <c r="C144" t="s">
        <v>2392</v>
      </c>
      <c r="D144" s="250" t="s">
        <v>4864</v>
      </c>
      <c r="E144" s="250" t="s">
        <v>1097</v>
      </c>
      <c r="G144" s="250" t="s">
        <v>1098</v>
      </c>
      <c r="H144" s="250" t="s">
        <v>1099</v>
      </c>
      <c r="I144" s="250" t="s">
        <v>1100</v>
      </c>
      <c r="J144" s="250" t="s">
        <v>1101</v>
      </c>
      <c r="K144" s="250" t="s">
        <v>1102</v>
      </c>
      <c r="L144" s="252">
        <v>5189434696</v>
      </c>
      <c r="M144" s="250" t="b">
        <v>1</v>
      </c>
      <c r="N144" s="251">
        <v>0.667</v>
      </c>
      <c r="O144" s="251">
        <v>0.451</v>
      </c>
      <c r="P144" s="251">
        <v>1.0761</v>
      </c>
      <c r="Q144" s="250">
        <v>1720</v>
      </c>
    </row>
    <row r="145" spans="1:17" ht="12.75">
      <c r="A145">
        <f t="shared" si="2"/>
        <v>145</v>
      </c>
      <c r="B145" s="249" t="s">
        <v>2657</v>
      </c>
      <c r="C145" t="s">
        <v>2365</v>
      </c>
      <c r="D145" s="250" t="s">
        <v>4812</v>
      </c>
      <c r="E145" s="250" t="s">
        <v>2561</v>
      </c>
      <c r="G145" s="250" t="s">
        <v>2658</v>
      </c>
      <c r="H145" s="250" t="s">
        <v>2659</v>
      </c>
      <c r="I145" s="250" t="s">
        <v>2660</v>
      </c>
      <c r="J145" s="250" t="s">
        <v>2661</v>
      </c>
      <c r="K145" s="250" t="s">
        <v>2662</v>
      </c>
      <c r="L145" s="252">
        <v>7162573483</v>
      </c>
      <c r="M145" s="250" t="b">
        <v>1</v>
      </c>
      <c r="N145" s="251">
        <v>0.869</v>
      </c>
      <c r="O145" s="251">
        <v>0.786</v>
      </c>
      <c r="P145" s="251">
        <v>0.9297</v>
      </c>
      <c r="Q145" s="250">
        <v>879</v>
      </c>
    </row>
    <row r="146" spans="1:17" ht="12.75">
      <c r="A146">
        <f t="shared" si="2"/>
        <v>146</v>
      </c>
      <c r="B146" s="249" t="s">
        <v>1377</v>
      </c>
      <c r="C146" t="s">
        <v>2388</v>
      </c>
      <c r="D146" s="250" t="s">
        <v>4812</v>
      </c>
      <c r="E146" s="250" t="s">
        <v>4841</v>
      </c>
      <c r="G146" s="250" t="s">
        <v>1378</v>
      </c>
      <c r="H146" s="250" t="s">
        <v>1379</v>
      </c>
      <c r="I146" s="250" t="s">
        <v>1380</v>
      </c>
      <c r="J146" s="250" t="s">
        <v>1381</v>
      </c>
      <c r="K146" s="250" t="s">
        <v>1382</v>
      </c>
      <c r="L146" s="252">
        <v>3156551317</v>
      </c>
      <c r="M146" s="250" t="b">
        <v>1</v>
      </c>
      <c r="N146" s="251">
        <v>0.667</v>
      </c>
      <c r="O146" s="251">
        <v>0.531</v>
      </c>
      <c r="P146" s="251">
        <v>0.9335</v>
      </c>
      <c r="Q146" s="250">
        <v>1890</v>
      </c>
    </row>
    <row r="147" spans="1:17" ht="12.75">
      <c r="A147">
        <f t="shared" si="2"/>
        <v>147</v>
      </c>
      <c r="B147" s="249" t="s">
        <v>3975</v>
      </c>
      <c r="C147" t="s">
        <v>2367</v>
      </c>
      <c r="D147" s="250" t="s">
        <v>4812</v>
      </c>
      <c r="E147" s="250" t="s">
        <v>2554</v>
      </c>
      <c r="F147" s="250" t="s">
        <v>3976</v>
      </c>
      <c r="G147" s="250" t="s">
        <v>3977</v>
      </c>
      <c r="H147" s="250" t="s">
        <v>3978</v>
      </c>
      <c r="I147" s="250" t="s">
        <v>3979</v>
      </c>
      <c r="J147" s="250" t="s">
        <v>3980</v>
      </c>
      <c r="K147" s="250" t="s">
        <v>3981</v>
      </c>
      <c r="L147" s="252">
        <v>5168780052</v>
      </c>
      <c r="M147" s="250" t="b">
        <v>1</v>
      </c>
      <c r="N147" s="251">
        <v>0.682</v>
      </c>
      <c r="O147" s="251">
        <v>0.546</v>
      </c>
      <c r="P147" s="251">
        <v>1.6876</v>
      </c>
      <c r="Q147" s="250">
        <v>1117</v>
      </c>
    </row>
    <row r="148" spans="1:17" ht="12.75">
      <c r="A148">
        <f t="shared" si="2"/>
        <v>148</v>
      </c>
      <c r="B148" s="249" t="s">
        <v>2864</v>
      </c>
      <c r="C148" t="s">
        <v>2367</v>
      </c>
      <c r="D148" s="250" t="s">
        <v>4855</v>
      </c>
      <c r="E148" s="250" t="s">
        <v>2865</v>
      </c>
      <c r="G148" s="250" t="s">
        <v>2866</v>
      </c>
      <c r="H148" s="250" t="s">
        <v>2867</v>
      </c>
      <c r="I148" s="250" t="s">
        <v>2868</v>
      </c>
      <c r="J148" s="250" t="s">
        <v>2869</v>
      </c>
      <c r="K148" s="250" t="s">
        <v>2870</v>
      </c>
      <c r="L148" s="252">
        <v>5163485001</v>
      </c>
      <c r="M148" s="250" t="b">
        <v>1</v>
      </c>
      <c r="N148" s="251">
        <v>0.759</v>
      </c>
      <c r="O148" s="251">
        <v>0.667</v>
      </c>
      <c r="P148" s="251">
        <v>1.6876</v>
      </c>
      <c r="Q148" s="250">
        <v>5215</v>
      </c>
    </row>
    <row r="149" spans="1:17" ht="12.75">
      <c r="A149">
        <f t="shared" si="2"/>
        <v>149</v>
      </c>
      <c r="B149" s="249" t="s">
        <v>3269</v>
      </c>
      <c r="C149" t="s">
        <v>2366</v>
      </c>
      <c r="D149" s="250" t="s">
        <v>4812</v>
      </c>
      <c r="E149" s="250" t="s">
        <v>2586</v>
      </c>
      <c r="F149" s="250" t="s">
        <v>2644</v>
      </c>
      <c r="G149" s="250" t="s">
        <v>3270</v>
      </c>
      <c r="H149" s="250" t="s">
        <v>3271</v>
      </c>
      <c r="I149" s="250" t="s">
        <v>2508</v>
      </c>
      <c r="J149" s="250" t="s">
        <v>3272</v>
      </c>
      <c r="K149" s="250" t="s">
        <v>3273</v>
      </c>
      <c r="L149" s="252">
        <v>3156682611</v>
      </c>
      <c r="M149" s="250" t="b">
        <v>1</v>
      </c>
      <c r="N149" s="251">
        <v>0.855</v>
      </c>
      <c r="O149" s="251">
        <v>0.765</v>
      </c>
      <c r="P149" s="251">
        <v>1.0517</v>
      </c>
      <c r="Q149" s="250">
        <v>4905</v>
      </c>
    </row>
    <row r="150" spans="1:17" ht="12.75">
      <c r="A150">
        <f t="shared" si="2"/>
        <v>150</v>
      </c>
      <c r="B150" s="249" t="s">
        <v>566</v>
      </c>
      <c r="C150" t="s">
        <v>2355</v>
      </c>
      <c r="D150" s="250" t="s">
        <v>4812</v>
      </c>
      <c r="E150" s="250" t="s">
        <v>698</v>
      </c>
      <c r="F150" s="250" t="s">
        <v>2483</v>
      </c>
      <c r="G150" s="250" t="s">
        <v>4363</v>
      </c>
      <c r="H150" s="250" t="s">
        <v>567</v>
      </c>
      <c r="I150" s="250" t="s">
        <v>568</v>
      </c>
      <c r="J150" s="250" t="s">
        <v>569</v>
      </c>
      <c r="K150" s="250" t="s">
        <v>570</v>
      </c>
      <c r="L150" s="252">
        <v>9142383911</v>
      </c>
      <c r="M150" s="250" t="b">
        <v>1</v>
      </c>
      <c r="N150" s="251">
        <v>0.336</v>
      </c>
      <c r="O150" s="251">
        <v>0</v>
      </c>
      <c r="P150" s="251">
        <v>1.4537</v>
      </c>
      <c r="Q150" s="250">
        <v>3201</v>
      </c>
    </row>
    <row r="151" spans="1:17" ht="12.75">
      <c r="A151">
        <f t="shared" si="2"/>
        <v>151</v>
      </c>
      <c r="B151" s="249" t="s">
        <v>4268</v>
      </c>
      <c r="C151" t="s">
        <v>2369</v>
      </c>
      <c r="D151" s="250" t="s">
        <v>4812</v>
      </c>
      <c r="E151" s="250" t="s">
        <v>4872</v>
      </c>
      <c r="F151" s="250" t="s">
        <v>2548</v>
      </c>
      <c r="G151" s="250" t="s">
        <v>4269</v>
      </c>
      <c r="H151" s="250" t="s">
        <v>4270</v>
      </c>
      <c r="I151" s="250" t="s">
        <v>4271</v>
      </c>
      <c r="J151" s="250" t="s">
        <v>4272</v>
      </c>
      <c r="K151" s="250" t="s">
        <v>4273</v>
      </c>
      <c r="L151" s="252">
        <v>6072785511</v>
      </c>
      <c r="M151" s="250" t="b">
        <v>1</v>
      </c>
      <c r="N151" s="251">
        <v>0.743</v>
      </c>
      <c r="O151" s="251">
        <v>0.628</v>
      </c>
      <c r="P151" s="251">
        <v>0.9998</v>
      </c>
      <c r="Q151" s="250">
        <v>485</v>
      </c>
    </row>
    <row r="152" spans="1:17" ht="12.75">
      <c r="A152">
        <f t="shared" si="2"/>
        <v>152</v>
      </c>
      <c r="B152" s="249" t="s">
        <v>3571</v>
      </c>
      <c r="C152" t="s">
        <v>2385</v>
      </c>
      <c r="D152" s="250" t="s">
        <v>4812</v>
      </c>
      <c r="E152" s="250" t="s">
        <v>3572</v>
      </c>
      <c r="F152" s="250" t="s">
        <v>2548</v>
      </c>
      <c r="G152" s="250" t="s">
        <v>3573</v>
      </c>
      <c r="H152" s="250" t="s">
        <v>3574</v>
      </c>
      <c r="I152" s="250" t="s">
        <v>3575</v>
      </c>
      <c r="J152" s="250" t="s">
        <v>3576</v>
      </c>
      <c r="K152" s="250" t="s">
        <v>3577</v>
      </c>
      <c r="L152" s="252">
        <v>5184976420</v>
      </c>
      <c r="M152" s="250" t="b">
        <v>1</v>
      </c>
      <c r="N152" s="251">
        <v>0.818</v>
      </c>
      <c r="O152" s="251">
        <v>0.766</v>
      </c>
      <c r="P152" s="251">
        <v>0.9257</v>
      </c>
      <c r="Q152" s="250">
        <v>649</v>
      </c>
    </row>
    <row r="153" spans="1:17" ht="12.75">
      <c r="A153">
        <f t="shared" si="2"/>
        <v>153</v>
      </c>
      <c r="B153" s="249" t="s">
        <v>4197</v>
      </c>
      <c r="C153" t="s">
        <v>2383</v>
      </c>
      <c r="D153" s="250" t="s">
        <v>4812</v>
      </c>
      <c r="E153" s="250" t="s">
        <v>4198</v>
      </c>
      <c r="G153" s="250" t="s">
        <v>4199</v>
      </c>
      <c r="H153" s="250" t="s">
        <v>4200</v>
      </c>
      <c r="I153" s="250" t="s">
        <v>4201</v>
      </c>
      <c r="J153" s="250" t="s">
        <v>4202</v>
      </c>
      <c r="K153" s="250" t="s">
        <v>4203</v>
      </c>
      <c r="L153" s="252">
        <v>5183922400</v>
      </c>
      <c r="M153" s="250" t="b">
        <v>1</v>
      </c>
      <c r="N153" s="251">
        <v>0.496</v>
      </c>
      <c r="O153" s="251">
        <v>0.266</v>
      </c>
      <c r="P153" s="251">
        <v>1.0761</v>
      </c>
      <c r="Q153" s="250">
        <v>1563</v>
      </c>
    </row>
    <row r="154" spans="1:17" ht="12.75">
      <c r="A154">
        <f t="shared" si="2"/>
        <v>154</v>
      </c>
      <c r="B154" s="249" t="s">
        <v>1473</v>
      </c>
      <c r="C154" t="s">
        <v>2382</v>
      </c>
      <c r="D154" s="250" t="s">
        <v>4812</v>
      </c>
      <c r="E154" s="250" t="s">
        <v>2526</v>
      </c>
      <c r="G154" s="250" t="s">
        <v>1474</v>
      </c>
      <c r="H154" s="250" t="s">
        <v>1475</v>
      </c>
      <c r="I154" s="250" t="s">
        <v>1476</v>
      </c>
      <c r="J154" s="250" t="s">
        <v>1477</v>
      </c>
      <c r="K154" s="250" t="s">
        <v>1478</v>
      </c>
      <c r="L154" s="252">
        <v>7163572235</v>
      </c>
      <c r="M154" s="250" t="b">
        <v>0</v>
      </c>
      <c r="N154" s="251">
        <v>0</v>
      </c>
      <c r="O154" s="251">
        <v>0</v>
      </c>
      <c r="P154" s="251">
        <v>0.9368</v>
      </c>
      <c r="Q154" s="250">
        <v>401</v>
      </c>
    </row>
    <row r="155" spans="1:17" ht="12.75">
      <c r="A155">
        <f t="shared" si="2"/>
        <v>155</v>
      </c>
      <c r="B155" s="249" t="s">
        <v>4940</v>
      </c>
      <c r="C155" t="s">
        <v>2382</v>
      </c>
      <c r="D155" s="250" t="s">
        <v>4812</v>
      </c>
      <c r="E155" s="250" t="s">
        <v>698</v>
      </c>
      <c r="F155" s="250" t="s">
        <v>2505</v>
      </c>
      <c r="G155" s="250" t="s">
        <v>4941</v>
      </c>
      <c r="H155" s="250" t="s">
        <v>4942</v>
      </c>
      <c r="I155" s="250" t="s">
        <v>4943</v>
      </c>
      <c r="J155" s="250" t="s">
        <v>4944</v>
      </c>
      <c r="K155" s="250" t="s">
        <v>4945</v>
      </c>
      <c r="L155" s="252">
        <v>7167537128</v>
      </c>
      <c r="M155" s="250" t="b">
        <v>1</v>
      </c>
      <c r="N155" s="251">
        <v>0.721</v>
      </c>
      <c r="O155" s="251">
        <v>0.206</v>
      </c>
      <c r="P155" s="251">
        <v>0.9368</v>
      </c>
      <c r="Q155" s="250">
        <v>654</v>
      </c>
    </row>
    <row r="156" spans="1:17" ht="12.75">
      <c r="A156">
        <f t="shared" si="2"/>
        <v>156</v>
      </c>
      <c r="B156" s="249" t="s">
        <v>2792</v>
      </c>
      <c r="C156" t="s">
        <v>2374</v>
      </c>
      <c r="D156" s="250" t="s">
        <v>4812</v>
      </c>
      <c r="E156" s="250" t="s">
        <v>2793</v>
      </c>
      <c r="G156" s="250" t="s">
        <v>2794</v>
      </c>
      <c r="H156" s="250" t="s">
        <v>2795</v>
      </c>
      <c r="I156" s="250" t="s">
        <v>2508</v>
      </c>
      <c r="J156" s="250" t="s">
        <v>2796</v>
      </c>
      <c r="K156" s="250" t="s">
        <v>2797</v>
      </c>
      <c r="L156" s="252">
        <v>5188467135</v>
      </c>
      <c r="M156" s="250" t="b">
        <v>1</v>
      </c>
      <c r="N156" s="251">
        <v>0.811</v>
      </c>
      <c r="O156" s="251">
        <v>0.679</v>
      </c>
      <c r="P156" s="251">
        <v>0.9257</v>
      </c>
      <c r="Q156" s="250">
        <v>616</v>
      </c>
    </row>
    <row r="157" spans="1:17" ht="12.75">
      <c r="A157">
        <f t="shared" si="2"/>
        <v>157</v>
      </c>
      <c r="B157" s="249" t="s">
        <v>4456</v>
      </c>
      <c r="C157" t="s">
        <v>2359</v>
      </c>
      <c r="D157" s="250" t="s">
        <v>4812</v>
      </c>
      <c r="E157" s="250" t="s">
        <v>4828</v>
      </c>
      <c r="F157" s="250" t="s">
        <v>2786</v>
      </c>
      <c r="G157" s="250" t="s">
        <v>4457</v>
      </c>
      <c r="H157" s="250" t="s">
        <v>4458</v>
      </c>
      <c r="I157" s="250" t="s">
        <v>4459</v>
      </c>
      <c r="J157" s="250" t="s">
        <v>4460</v>
      </c>
      <c r="K157" s="250" t="s">
        <v>4461</v>
      </c>
      <c r="L157" s="252">
        <v>7166863606</v>
      </c>
      <c r="M157" s="250" t="b">
        <v>1</v>
      </c>
      <c r="N157" s="251">
        <v>0.499</v>
      </c>
      <c r="O157" s="251">
        <v>0.293</v>
      </c>
      <c r="P157" s="251">
        <v>1.1103</v>
      </c>
      <c r="Q157" s="250">
        <v>2248</v>
      </c>
    </row>
    <row r="158" spans="1:17" ht="12.75">
      <c r="A158">
        <f t="shared" si="2"/>
        <v>158</v>
      </c>
      <c r="B158" s="249" t="s">
        <v>4462</v>
      </c>
      <c r="C158" t="s">
        <v>2359</v>
      </c>
      <c r="D158" s="250" t="s">
        <v>4812</v>
      </c>
      <c r="E158" s="250" t="s">
        <v>2533</v>
      </c>
      <c r="F158" s="250" t="s">
        <v>2498</v>
      </c>
      <c r="G158" s="250" t="s">
        <v>4463</v>
      </c>
      <c r="H158" s="250" t="s">
        <v>4464</v>
      </c>
      <c r="I158" s="250" t="s">
        <v>4465</v>
      </c>
      <c r="J158" s="250" t="s">
        <v>4460</v>
      </c>
      <c r="K158" s="250" t="s">
        <v>4461</v>
      </c>
      <c r="L158" s="252">
        <v>7166317407</v>
      </c>
      <c r="M158" s="250" t="b">
        <v>1</v>
      </c>
      <c r="N158" s="251">
        <v>0.685</v>
      </c>
      <c r="O158" s="251">
        <v>0.514</v>
      </c>
      <c r="P158" s="251">
        <v>1.1103</v>
      </c>
      <c r="Q158" s="250">
        <v>2472</v>
      </c>
    </row>
    <row r="159" spans="1:17" ht="12.75">
      <c r="A159">
        <f t="shared" si="2"/>
        <v>159</v>
      </c>
      <c r="B159" s="249" t="s">
        <v>4476</v>
      </c>
      <c r="C159" t="s">
        <v>2359</v>
      </c>
      <c r="D159" s="250" t="s">
        <v>4812</v>
      </c>
      <c r="E159" s="250" t="s">
        <v>2526</v>
      </c>
      <c r="F159" s="250" t="s">
        <v>2665</v>
      </c>
      <c r="G159" s="250" t="s">
        <v>4477</v>
      </c>
      <c r="H159" s="250" t="s">
        <v>4478</v>
      </c>
      <c r="I159" s="250" t="s">
        <v>4479</v>
      </c>
      <c r="J159" s="250" t="s">
        <v>4480</v>
      </c>
      <c r="K159" s="250" t="s">
        <v>4481</v>
      </c>
      <c r="L159" s="252">
        <v>7168916402</v>
      </c>
      <c r="M159" s="250" t="b">
        <v>1</v>
      </c>
      <c r="N159" s="251">
        <v>0.668</v>
      </c>
      <c r="O159" s="251">
        <v>0.528</v>
      </c>
      <c r="P159" s="251">
        <v>1.1103</v>
      </c>
      <c r="Q159" s="250">
        <v>1339</v>
      </c>
    </row>
    <row r="160" spans="1:17" ht="12.75">
      <c r="A160">
        <f t="shared" si="2"/>
        <v>160</v>
      </c>
      <c r="B160" s="249" t="s">
        <v>2539</v>
      </c>
      <c r="C160" t="s">
        <v>2384</v>
      </c>
      <c r="D160" s="250" t="s">
        <v>4812</v>
      </c>
      <c r="E160" s="250" t="s">
        <v>2540</v>
      </c>
      <c r="G160" s="250" t="s">
        <v>2541</v>
      </c>
      <c r="H160" s="250" t="s">
        <v>2542</v>
      </c>
      <c r="I160" s="250" t="s">
        <v>2543</v>
      </c>
      <c r="J160" s="250" t="s">
        <v>2544</v>
      </c>
      <c r="K160" s="250" t="s">
        <v>2545</v>
      </c>
      <c r="L160" s="252">
        <v>6076488511</v>
      </c>
      <c r="M160" s="250" t="b">
        <v>1</v>
      </c>
      <c r="N160" s="251">
        <v>0.847</v>
      </c>
      <c r="O160" s="251">
        <v>0.773</v>
      </c>
      <c r="P160" s="251">
        <v>0.885</v>
      </c>
      <c r="Q160" s="250">
        <v>2157</v>
      </c>
    </row>
    <row r="161" spans="1:17" ht="12.75">
      <c r="A161">
        <f t="shared" si="2"/>
        <v>161</v>
      </c>
      <c r="B161" s="249" t="s">
        <v>2567</v>
      </c>
      <c r="C161" t="s">
        <v>2384</v>
      </c>
      <c r="D161" s="250" t="s">
        <v>4812</v>
      </c>
      <c r="E161" s="250" t="s">
        <v>2568</v>
      </c>
      <c r="G161" s="250" t="s">
        <v>2569</v>
      </c>
      <c r="H161" s="250" t="s">
        <v>2570</v>
      </c>
      <c r="I161" s="250" t="s">
        <v>2571</v>
      </c>
      <c r="J161" s="250" t="s">
        <v>2544</v>
      </c>
      <c r="K161" s="250" t="s">
        <v>2545</v>
      </c>
      <c r="L161" s="252">
        <v>6077244724</v>
      </c>
      <c r="M161" s="250" t="b">
        <v>1</v>
      </c>
      <c r="N161" s="251">
        <v>0.705</v>
      </c>
      <c r="O161" s="251">
        <v>0.646</v>
      </c>
      <c r="P161" s="251">
        <v>0.885</v>
      </c>
      <c r="Q161" s="250">
        <v>2015</v>
      </c>
    </row>
    <row r="162" spans="1:17" ht="12.75">
      <c r="A162">
        <f t="shared" si="2"/>
        <v>162</v>
      </c>
      <c r="B162" s="249" t="s">
        <v>3357</v>
      </c>
      <c r="C162" t="s">
        <v>2404</v>
      </c>
      <c r="D162" s="250" t="s">
        <v>4812</v>
      </c>
      <c r="E162" s="250" t="s">
        <v>4848</v>
      </c>
      <c r="G162" s="250" t="s">
        <v>3358</v>
      </c>
      <c r="H162" s="250" t="s">
        <v>3359</v>
      </c>
      <c r="I162" s="250" t="s">
        <v>3360</v>
      </c>
      <c r="J162" s="250" t="s">
        <v>3361</v>
      </c>
      <c r="K162" s="250" t="s">
        <v>3362</v>
      </c>
      <c r="L162" s="252">
        <v>6072643461</v>
      </c>
      <c r="M162" s="250" t="b">
        <v>1</v>
      </c>
      <c r="N162" s="251">
        <v>0.781</v>
      </c>
      <c r="O162" s="251">
        <v>0.633</v>
      </c>
      <c r="P162" s="251">
        <v>1.0045</v>
      </c>
      <c r="Q162" s="250">
        <v>837</v>
      </c>
    </row>
    <row r="163" spans="1:17" ht="12.75">
      <c r="A163">
        <f t="shared" si="2"/>
        <v>163</v>
      </c>
      <c r="B163" s="249" t="s">
        <v>2220</v>
      </c>
      <c r="C163" t="s">
        <v>2391</v>
      </c>
      <c r="D163" s="250" t="s">
        <v>4812</v>
      </c>
      <c r="E163" s="250" t="s">
        <v>2221</v>
      </c>
      <c r="F163" s="250" t="s">
        <v>2498</v>
      </c>
      <c r="G163" s="250" t="s">
        <v>2222</v>
      </c>
      <c r="H163" s="250" t="s">
        <v>2223</v>
      </c>
      <c r="I163" s="250" t="s">
        <v>2224</v>
      </c>
      <c r="J163" s="250" t="s">
        <v>2225</v>
      </c>
      <c r="K163" s="250" t="s">
        <v>2226</v>
      </c>
      <c r="L163" s="252">
        <v>9144692231</v>
      </c>
      <c r="M163" s="250" t="b">
        <v>1</v>
      </c>
      <c r="N163" s="251">
        <v>0.656</v>
      </c>
      <c r="O163" s="251">
        <v>0.368</v>
      </c>
      <c r="P163" s="251">
        <v>1.1968</v>
      </c>
      <c r="Q163" s="250">
        <v>891</v>
      </c>
    </row>
    <row r="164" spans="1:17" ht="12.75">
      <c r="A164">
        <f t="shared" si="2"/>
        <v>164</v>
      </c>
      <c r="B164" s="249" t="s">
        <v>1418</v>
      </c>
      <c r="C164" t="s">
        <v>2388</v>
      </c>
      <c r="D164" s="250" t="s">
        <v>4812</v>
      </c>
      <c r="E164" s="250" t="s">
        <v>2490</v>
      </c>
      <c r="F164" s="250" t="s">
        <v>2548</v>
      </c>
      <c r="G164" s="250" t="s">
        <v>1419</v>
      </c>
      <c r="H164" s="250" t="s">
        <v>1420</v>
      </c>
      <c r="I164" s="250" t="s">
        <v>1421</v>
      </c>
      <c r="J164" s="250" t="s">
        <v>1422</v>
      </c>
      <c r="K164" s="250" t="s">
        <v>1423</v>
      </c>
      <c r="L164" s="252">
        <v>3156877271</v>
      </c>
      <c r="M164" s="250" t="b">
        <v>1</v>
      </c>
      <c r="N164" s="251">
        <v>0.818</v>
      </c>
      <c r="O164" s="251">
        <v>0.727</v>
      </c>
      <c r="P164" s="251">
        <v>0.9335</v>
      </c>
      <c r="Q164" s="250">
        <v>2811</v>
      </c>
    </row>
    <row r="165" spans="1:17" ht="12.75">
      <c r="A165">
        <f t="shared" si="2"/>
        <v>165</v>
      </c>
      <c r="B165" s="249" t="s">
        <v>28</v>
      </c>
      <c r="C165" t="s">
        <v>2389</v>
      </c>
      <c r="D165" s="250" t="s">
        <v>4864</v>
      </c>
      <c r="E165" s="250" t="s">
        <v>29</v>
      </c>
      <c r="G165" s="250" t="s">
        <v>30</v>
      </c>
      <c r="H165" s="250" t="s">
        <v>31</v>
      </c>
      <c r="I165" s="250" t="s">
        <v>32</v>
      </c>
      <c r="J165" s="250" t="s">
        <v>33</v>
      </c>
      <c r="K165" s="250" t="s">
        <v>34</v>
      </c>
      <c r="L165" s="252">
        <v>7162931800</v>
      </c>
      <c r="M165" s="250" t="b">
        <v>1</v>
      </c>
      <c r="N165" s="251">
        <v>0.765</v>
      </c>
      <c r="O165" s="251">
        <v>0.691</v>
      </c>
      <c r="P165" s="251">
        <v>1.0576</v>
      </c>
      <c r="Q165" s="250">
        <v>4519</v>
      </c>
    </row>
    <row r="166" spans="1:17" ht="12.75">
      <c r="A166">
        <f t="shared" si="2"/>
        <v>166</v>
      </c>
      <c r="B166" s="249" t="s">
        <v>4225</v>
      </c>
      <c r="C166" t="s">
        <v>2405</v>
      </c>
      <c r="D166" s="250" t="s">
        <v>4812</v>
      </c>
      <c r="E166" s="250" t="s">
        <v>912</v>
      </c>
      <c r="G166" s="250" t="s">
        <v>874</v>
      </c>
      <c r="H166" s="250" t="s">
        <v>4226</v>
      </c>
      <c r="I166" s="250" t="s">
        <v>4227</v>
      </c>
      <c r="J166" s="250" t="s">
        <v>4228</v>
      </c>
      <c r="K166" s="250" t="s">
        <v>4229</v>
      </c>
      <c r="L166" s="252">
        <v>6078634105</v>
      </c>
      <c r="M166" s="250" t="b">
        <v>1</v>
      </c>
      <c r="N166" s="251">
        <v>0.865</v>
      </c>
      <c r="O166" s="251">
        <v>0.79</v>
      </c>
      <c r="P166" s="251">
        <v>0.909</v>
      </c>
      <c r="Q166" s="250">
        <v>738</v>
      </c>
    </row>
    <row r="167" spans="1:17" ht="12.75">
      <c r="A167">
        <f t="shared" si="2"/>
        <v>167</v>
      </c>
      <c r="B167" s="249" t="s">
        <v>4482</v>
      </c>
      <c r="C167" t="s">
        <v>2359</v>
      </c>
      <c r="D167" s="250" t="s">
        <v>4855</v>
      </c>
      <c r="E167" s="250" t="s">
        <v>4848</v>
      </c>
      <c r="F167" s="250" t="s">
        <v>4829</v>
      </c>
      <c r="G167" s="250" t="s">
        <v>4483</v>
      </c>
      <c r="H167" s="250" t="s">
        <v>4484</v>
      </c>
      <c r="I167" s="250" t="s">
        <v>4485</v>
      </c>
      <c r="J167" s="250" t="s">
        <v>4486</v>
      </c>
      <c r="K167" s="250" t="s">
        <v>4487</v>
      </c>
      <c r="L167" s="252">
        <v>7167598311</v>
      </c>
      <c r="M167" s="250" t="b">
        <v>1</v>
      </c>
      <c r="N167" s="251">
        <v>0.672</v>
      </c>
      <c r="O167" s="251">
        <v>0.476</v>
      </c>
      <c r="P167" s="251">
        <v>1.1103</v>
      </c>
      <c r="Q167" s="250">
        <v>3886</v>
      </c>
    </row>
    <row r="168" spans="1:17" ht="12.75">
      <c r="A168">
        <f t="shared" si="2"/>
        <v>168</v>
      </c>
      <c r="B168" s="249" t="s">
        <v>3476</v>
      </c>
      <c r="C168" t="s">
        <v>2394</v>
      </c>
      <c r="D168" s="250" t="s">
        <v>4812</v>
      </c>
      <c r="E168" s="250" t="s">
        <v>2579</v>
      </c>
      <c r="G168" s="250" t="s">
        <v>3477</v>
      </c>
      <c r="H168" s="250" t="s">
        <v>3478</v>
      </c>
      <c r="I168" s="250" t="s">
        <v>3479</v>
      </c>
      <c r="J168" s="250" t="s">
        <v>3480</v>
      </c>
      <c r="K168" s="250" t="s">
        <v>3481</v>
      </c>
      <c r="L168" s="252">
        <v>9146396418</v>
      </c>
      <c r="M168" s="250" t="b">
        <v>1</v>
      </c>
      <c r="N168" s="251">
        <v>0.551</v>
      </c>
      <c r="O168" s="251">
        <v>0.263</v>
      </c>
      <c r="P168" s="251">
        <v>1.2048</v>
      </c>
      <c r="Q168" s="250">
        <v>8475</v>
      </c>
    </row>
    <row r="169" spans="1:17" ht="12.75">
      <c r="A169">
        <f t="shared" si="2"/>
        <v>169</v>
      </c>
      <c r="B169" s="249" t="s">
        <v>4466</v>
      </c>
      <c r="C169" t="s">
        <v>2359</v>
      </c>
      <c r="D169" s="250" t="s">
        <v>4864</v>
      </c>
      <c r="E169" s="250" t="s">
        <v>847</v>
      </c>
      <c r="G169" s="250" t="s">
        <v>848</v>
      </c>
      <c r="H169" s="250" t="s">
        <v>4467</v>
      </c>
      <c r="I169" s="250" t="s">
        <v>4468</v>
      </c>
      <c r="J169" s="250" t="s">
        <v>4460</v>
      </c>
      <c r="K169" s="250" t="s">
        <v>4461</v>
      </c>
      <c r="L169" s="252">
        <v>7168367200</v>
      </c>
      <c r="M169" s="250" t="b">
        <v>1</v>
      </c>
      <c r="N169" s="251">
        <v>0.719</v>
      </c>
      <c r="O169" s="251">
        <v>0.605</v>
      </c>
      <c r="P169" s="251">
        <v>1.1103</v>
      </c>
      <c r="Q169" s="250">
        <v>1522</v>
      </c>
    </row>
    <row r="170" spans="1:17" ht="12.75">
      <c r="A170">
        <f t="shared" si="2"/>
        <v>170</v>
      </c>
      <c r="B170" s="249" t="s">
        <v>214</v>
      </c>
      <c r="C170" t="s">
        <v>2396</v>
      </c>
      <c r="D170" s="250" t="s">
        <v>4864</v>
      </c>
      <c r="E170" s="250" t="s">
        <v>215</v>
      </c>
      <c r="G170" s="250" t="s">
        <v>216</v>
      </c>
      <c r="H170" s="250" t="s">
        <v>217</v>
      </c>
      <c r="I170" s="250" t="s">
        <v>218</v>
      </c>
      <c r="J170" s="250" t="s">
        <v>219</v>
      </c>
      <c r="K170" s="250" t="s">
        <v>220</v>
      </c>
      <c r="L170" s="252">
        <v>3158483333</v>
      </c>
      <c r="M170" s="250" t="b">
        <v>1</v>
      </c>
      <c r="N170" s="251">
        <v>0.687</v>
      </c>
      <c r="O170" s="251">
        <v>0.423</v>
      </c>
      <c r="P170" s="251">
        <v>0.9543</v>
      </c>
      <c r="Q170" s="250">
        <v>553</v>
      </c>
    </row>
    <row r="171" spans="1:17" ht="12.75">
      <c r="A171">
        <f t="shared" si="2"/>
        <v>171</v>
      </c>
      <c r="B171" s="249" t="s">
        <v>2051</v>
      </c>
      <c r="C171" t="s">
        <v>2357</v>
      </c>
      <c r="D171" s="250" t="s">
        <v>4855</v>
      </c>
      <c r="E171" s="250" t="s">
        <v>2526</v>
      </c>
      <c r="F171" s="250" t="s">
        <v>2786</v>
      </c>
      <c r="G171" s="250" t="s">
        <v>2052</v>
      </c>
      <c r="H171" s="250" t="s">
        <v>2053</v>
      </c>
      <c r="I171" s="250" t="s">
        <v>2054</v>
      </c>
      <c r="J171" s="250" t="s">
        <v>2055</v>
      </c>
      <c r="K171" s="250" t="s">
        <v>2056</v>
      </c>
      <c r="L171" s="252">
        <v>3158535574</v>
      </c>
      <c r="M171" s="250" t="b">
        <v>1</v>
      </c>
      <c r="N171" s="251">
        <v>0.763</v>
      </c>
      <c r="O171" s="251">
        <v>0.654</v>
      </c>
      <c r="P171" s="251">
        <v>0.9335</v>
      </c>
      <c r="Q171" s="250">
        <v>1826</v>
      </c>
    </row>
    <row r="172" spans="1:17" ht="12.75">
      <c r="A172">
        <f t="shared" si="2"/>
        <v>172</v>
      </c>
      <c r="B172" s="249" t="s">
        <v>449</v>
      </c>
      <c r="C172" t="s">
        <v>2406</v>
      </c>
      <c r="D172" s="250" t="s">
        <v>4812</v>
      </c>
      <c r="E172" s="250" t="s">
        <v>2811</v>
      </c>
      <c r="G172" s="250" t="s">
        <v>450</v>
      </c>
      <c r="H172" s="250" t="s">
        <v>451</v>
      </c>
      <c r="I172" s="250" t="s">
        <v>452</v>
      </c>
      <c r="J172" s="250" t="s">
        <v>453</v>
      </c>
      <c r="K172" s="250" t="s">
        <v>454</v>
      </c>
      <c r="L172" s="252">
        <v>3159237747</v>
      </c>
      <c r="M172" s="250" t="b">
        <v>1</v>
      </c>
      <c r="N172" s="251">
        <v>0.854</v>
      </c>
      <c r="O172" s="251">
        <v>0.78</v>
      </c>
      <c r="P172" s="251">
        <v>1.0576</v>
      </c>
      <c r="Q172" s="250">
        <v>1161</v>
      </c>
    </row>
    <row r="173" spans="1:17" ht="12.75">
      <c r="A173">
        <f t="shared" si="2"/>
        <v>173</v>
      </c>
      <c r="B173" s="249" t="s">
        <v>764</v>
      </c>
      <c r="C173" t="s">
        <v>2382</v>
      </c>
      <c r="D173" s="250" t="s">
        <v>4864</v>
      </c>
      <c r="E173" s="250" t="s">
        <v>765</v>
      </c>
      <c r="G173" s="250" t="s">
        <v>766</v>
      </c>
      <c r="H173" s="250" t="s">
        <v>767</v>
      </c>
      <c r="I173" s="250" t="s">
        <v>768</v>
      </c>
      <c r="J173" s="250" t="s">
        <v>769</v>
      </c>
      <c r="K173" s="250" t="s">
        <v>770</v>
      </c>
      <c r="L173" s="252">
        <v>7163554447</v>
      </c>
      <c r="M173" s="250" t="b">
        <v>1</v>
      </c>
      <c r="N173" s="251">
        <v>0.803</v>
      </c>
      <c r="O173" s="251">
        <v>0.697</v>
      </c>
      <c r="P173" s="251">
        <v>0.9368</v>
      </c>
      <c r="Q173" s="250">
        <v>604</v>
      </c>
    </row>
    <row r="174" spans="1:17" ht="12.75">
      <c r="A174">
        <f t="shared" si="2"/>
        <v>174</v>
      </c>
      <c r="B174" s="249" t="s">
        <v>1499</v>
      </c>
      <c r="C174" t="s">
        <v>2407</v>
      </c>
      <c r="D174" s="250" t="s">
        <v>4812</v>
      </c>
      <c r="E174" s="250" t="s">
        <v>148</v>
      </c>
      <c r="F174" s="250" t="s">
        <v>4849</v>
      </c>
      <c r="G174" s="250" t="s">
        <v>149</v>
      </c>
      <c r="H174" s="250" t="s">
        <v>1500</v>
      </c>
      <c r="I174" s="250" t="s">
        <v>1501</v>
      </c>
      <c r="J174" s="250" t="s">
        <v>4903</v>
      </c>
      <c r="K174" s="250" t="s">
        <v>4904</v>
      </c>
      <c r="L174" s="252">
        <v>5182344032</v>
      </c>
      <c r="M174" s="250" t="b">
        <v>0</v>
      </c>
      <c r="N174" s="251">
        <v>0</v>
      </c>
      <c r="O174" s="251">
        <v>0</v>
      </c>
      <c r="P174" s="251">
        <v>1.1024</v>
      </c>
      <c r="Q174" s="250">
        <v>0</v>
      </c>
    </row>
    <row r="175" spans="1:17" ht="12.75">
      <c r="A175">
        <f t="shared" si="2"/>
        <v>175</v>
      </c>
      <c r="B175" s="249" t="s">
        <v>147</v>
      </c>
      <c r="C175" t="s">
        <v>2407</v>
      </c>
      <c r="D175" s="250" t="s">
        <v>4812</v>
      </c>
      <c r="E175" s="250" t="s">
        <v>148</v>
      </c>
      <c r="F175" s="250" t="s">
        <v>4849</v>
      </c>
      <c r="G175" s="250" t="s">
        <v>149</v>
      </c>
      <c r="H175" s="250" t="s">
        <v>150</v>
      </c>
      <c r="I175" s="250" t="s">
        <v>151</v>
      </c>
      <c r="J175" s="250" t="s">
        <v>4903</v>
      </c>
      <c r="K175" s="250" t="s">
        <v>4904</v>
      </c>
      <c r="L175" s="252">
        <v>5182344032</v>
      </c>
      <c r="M175" s="250" t="b">
        <v>1</v>
      </c>
      <c r="N175" s="251">
        <v>0.825</v>
      </c>
      <c r="O175" s="251">
        <v>0.649</v>
      </c>
      <c r="P175" s="251">
        <v>1.1024</v>
      </c>
      <c r="Q175" s="250">
        <v>2242</v>
      </c>
    </row>
    <row r="176" spans="1:17" ht="12.75">
      <c r="A176">
        <f t="shared" si="2"/>
        <v>176</v>
      </c>
      <c r="B176" s="249" t="s">
        <v>3807</v>
      </c>
      <c r="C176" t="s">
        <v>2356</v>
      </c>
      <c r="D176" s="250" t="s">
        <v>4812</v>
      </c>
      <c r="E176" s="250" t="s">
        <v>4821</v>
      </c>
      <c r="F176" s="250" t="s">
        <v>2701</v>
      </c>
      <c r="G176" s="250" t="s">
        <v>3802</v>
      </c>
      <c r="H176" s="250" t="s">
        <v>3808</v>
      </c>
      <c r="I176" s="250" t="s">
        <v>3809</v>
      </c>
      <c r="J176" s="250" t="s">
        <v>3810</v>
      </c>
      <c r="K176" s="250" t="s">
        <v>3811</v>
      </c>
      <c r="L176" s="252">
        <v>7163845234</v>
      </c>
      <c r="M176" s="250" t="b">
        <v>1</v>
      </c>
      <c r="N176" s="251">
        <v>0</v>
      </c>
      <c r="O176" s="251">
        <v>0</v>
      </c>
      <c r="P176" s="251">
        <v>1.0002</v>
      </c>
      <c r="Q176" s="250">
        <v>6</v>
      </c>
    </row>
    <row r="177" spans="1:17" ht="12.75">
      <c r="A177">
        <f t="shared" si="2"/>
        <v>177</v>
      </c>
      <c r="B177" s="249" t="s">
        <v>4840</v>
      </c>
      <c r="C177" t="s">
        <v>2360</v>
      </c>
      <c r="D177" s="250" t="s">
        <v>4812</v>
      </c>
      <c r="E177" s="250" t="s">
        <v>4841</v>
      </c>
      <c r="G177" s="250" t="s">
        <v>4842</v>
      </c>
      <c r="H177" s="250" t="s">
        <v>4843</v>
      </c>
      <c r="I177" s="250" t="s">
        <v>4844</v>
      </c>
      <c r="J177" s="250" t="s">
        <v>4845</v>
      </c>
      <c r="K177" s="250" t="s">
        <v>4846</v>
      </c>
      <c r="L177" s="252">
        <v>5182370100</v>
      </c>
      <c r="M177" s="250" t="b">
        <v>1</v>
      </c>
      <c r="N177" s="251">
        <v>0.791</v>
      </c>
      <c r="O177" s="251">
        <v>0.685</v>
      </c>
      <c r="P177" s="251">
        <v>1.0066</v>
      </c>
      <c r="Q177" s="250">
        <v>2233</v>
      </c>
    </row>
    <row r="178" spans="1:17" ht="12.75">
      <c r="A178">
        <f t="shared" si="2"/>
        <v>178</v>
      </c>
      <c r="B178" s="249" t="s">
        <v>4034</v>
      </c>
      <c r="C178" t="s">
        <v>2367</v>
      </c>
      <c r="D178" s="250" t="s">
        <v>4855</v>
      </c>
      <c r="E178" s="250" t="s">
        <v>880</v>
      </c>
      <c r="F178" s="250" t="s">
        <v>2773</v>
      </c>
      <c r="G178" s="250" t="s">
        <v>4035</v>
      </c>
      <c r="H178" s="250" t="s">
        <v>4036</v>
      </c>
      <c r="I178" s="250" t="s">
        <v>4037</v>
      </c>
      <c r="J178" s="250" t="s">
        <v>4038</v>
      </c>
      <c r="K178" s="250" t="s">
        <v>4039</v>
      </c>
      <c r="L178" s="252">
        <v>5166928036</v>
      </c>
      <c r="M178" s="250" t="b">
        <v>1</v>
      </c>
      <c r="N178" s="251">
        <v>0.175</v>
      </c>
      <c r="O178" s="251">
        <v>0</v>
      </c>
      <c r="P178" s="251">
        <v>1.6876</v>
      </c>
      <c r="Q178" s="250">
        <v>1548</v>
      </c>
    </row>
    <row r="179" spans="1:17" ht="12.75">
      <c r="A179">
        <f t="shared" si="2"/>
        <v>179</v>
      </c>
      <c r="B179" s="249" t="s">
        <v>221</v>
      </c>
      <c r="C179" t="s">
        <v>2396</v>
      </c>
      <c r="D179" s="250" t="s">
        <v>4812</v>
      </c>
      <c r="E179" s="250" t="s">
        <v>350</v>
      </c>
      <c r="G179" s="250" t="s">
        <v>222</v>
      </c>
      <c r="H179" s="250" t="s">
        <v>223</v>
      </c>
      <c r="I179" s="250" t="s">
        <v>224</v>
      </c>
      <c r="J179" s="250" t="s">
        <v>225</v>
      </c>
      <c r="K179" s="250" t="s">
        <v>226</v>
      </c>
      <c r="L179" s="252">
        <v>3152622100</v>
      </c>
      <c r="M179" s="250" t="b">
        <v>1</v>
      </c>
      <c r="N179" s="251">
        <v>0.47</v>
      </c>
      <c r="O179" s="251">
        <v>0.225</v>
      </c>
      <c r="P179" s="251">
        <v>0.9543</v>
      </c>
      <c r="Q179" s="250">
        <v>453</v>
      </c>
    </row>
    <row r="180" spans="1:17" ht="12.75">
      <c r="A180">
        <f t="shared" si="2"/>
        <v>180</v>
      </c>
      <c r="B180" s="249" t="s">
        <v>4062</v>
      </c>
      <c r="C180" t="s">
        <v>2367</v>
      </c>
      <c r="D180" s="250" t="s">
        <v>4812</v>
      </c>
      <c r="E180" s="250" t="s">
        <v>2526</v>
      </c>
      <c r="F180" s="250" t="s">
        <v>2505</v>
      </c>
      <c r="G180" s="250" t="s">
        <v>4063</v>
      </c>
      <c r="H180" s="250" t="s">
        <v>4064</v>
      </c>
      <c r="I180" s="250" t="s">
        <v>2711</v>
      </c>
      <c r="J180" s="250" t="s">
        <v>2712</v>
      </c>
      <c r="K180" s="250" t="s">
        <v>2713</v>
      </c>
      <c r="L180" s="252">
        <v>5162665210</v>
      </c>
      <c r="M180" s="250" t="b">
        <v>1</v>
      </c>
      <c r="N180" s="251">
        <v>0.637</v>
      </c>
      <c r="O180" s="251">
        <v>0.299</v>
      </c>
      <c r="P180" s="251">
        <v>1.6876</v>
      </c>
      <c r="Q180" s="250">
        <v>5784</v>
      </c>
    </row>
    <row r="181" spans="1:17" ht="12.75">
      <c r="A181">
        <f t="shared" si="2"/>
        <v>181</v>
      </c>
      <c r="B181" s="249" t="s">
        <v>2847</v>
      </c>
      <c r="C181" t="s">
        <v>2367</v>
      </c>
      <c r="D181" s="250" t="s">
        <v>4812</v>
      </c>
      <c r="E181" s="250" t="s">
        <v>2554</v>
      </c>
      <c r="G181" s="250" t="s">
        <v>4029</v>
      </c>
      <c r="H181" s="250" t="s">
        <v>2848</v>
      </c>
      <c r="I181" s="250" t="s">
        <v>2849</v>
      </c>
      <c r="J181" s="250" t="s">
        <v>2850</v>
      </c>
      <c r="K181" s="250" t="s">
        <v>2851</v>
      </c>
      <c r="L181" s="252">
        <v>5162442211</v>
      </c>
      <c r="M181" s="250" t="b">
        <v>1</v>
      </c>
      <c r="N181" s="251">
        <v>0.676</v>
      </c>
      <c r="O181" s="251">
        <v>0.41</v>
      </c>
      <c r="P181" s="251">
        <v>1.6876</v>
      </c>
      <c r="Q181" s="250">
        <v>6623</v>
      </c>
    </row>
    <row r="182" spans="1:17" ht="12.75">
      <c r="A182">
        <f t="shared" si="2"/>
        <v>182</v>
      </c>
      <c r="B182" s="249" t="s">
        <v>3344</v>
      </c>
      <c r="C182" t="s">
        <v>2404</v>
      </c>
      <c r="D182" s="250" t="s">
        <v>4864</v>
      </c>
      <c r="E182" s="250" t="s">
        <v>3345</v>
      </c>
      <c r="G182" s="250" t="s">
        <v>3346</v>
      </c>
      <c r="H182" s="250" t="s">
        <v>3347</v>
      </c>
      <c r="I182" s="250" t="s">
        <v>3348</v>
      </c>
      <c r="J182" s="250" t="s">
        <v>3349</v>
      </c>
      <c r="K182" s="250" t="s">
        <v>3350</v>
      </c>
      <c r="L182" s="252">
        <v>6075475364</v>
      </c>
      <c r="M182" s="250" t="b">
        <v>1</v>
      </c>
      <c r="N182" s="251">
        <v>0.718</v>
      </c>
      <c r="O182" s="251">
        <v>0.484</v>
      </c>
      <c r="P182" s="251">
        <v>1.0045</v>
      </c>
      <c r="Q182" s="250">
        <v>1341</v>
      </c>
    </row>
    <row r="183" spans="1:17" ht="12.75">
      <c r="A183">
        <f t="shared" si="2"/>
        <v>183</v>
      </c>
      <c r="B183" s="249" t="s">
        <v>1298</v>
      </c>
      <c r="C183" t="s">
        <v>2381</v>
      </c>
      <c r="D183" s="250" t="s">
        <v>4812</v>
      </c>
      <c r="E183" s="250" t="s">
        <v>2811</v>
      </c>
      <c r="G183" s="250" t="s">
        <v>2645</v>
      </c>
      <c r="H183" s="250" t="s">
        <v>1299</v>
      </c>
      <c r="I183" s="250" t="s">
        <v>1300</v>
      </c>
      <c r="J183" s="250" t="s">
        <v>1301</v>
      </c>
      <c r="K183" s="250" t="s">
        <v>1302</v>
      </c>
      <c r="L183" s="252">
        <v>3156884411</v>
      </c>
      <c r="M183" s="250" t="b">
        <v>1</v>
      </c>
      <c r="N183" s="251">
        <v>0.887</v>
      </c>
      <c r="O183" s="251">
        <v>0.842</v>
      </c>
      <c r="P183" s="251">
        <v>0.9543</v>
      </c>
      <c r="Q183" s="250">
        <v>670</v>
      </c>
    </row>
    <row r="184" spans="1:17" ht="12.75">
      <c r="A184">
        <f t="shared" si="2"/>
        <v>184</v>
      </c>
      <c r="B184" s="249" t="s">
        <v>3881</v>
      </c>
      <c r="C184" t="s">
        <v>2367</v>
      </c>
      <c r="D184" s="250" t="s">
        <v>4812</v>
      </c>
      <c r="E184" s="250" t="s">
        <v>2811</v>
      </c>
      <c r="F184" s="250" t="s">
        <v>4849</v>
      </c>
      <c r="G184" s="250" t="s">
        <v>3882</v>
      </c>
      <c r="H184" s="250" t="s">
        <v>3883</v>
      </c>
      <c r="I184" s="250" t="s">
        <v>3884</v>
      </c>
      <c r="J184" s="250" t="s">
        <v>3885</v>
      </c>
      <c r="K184" s="250" t="s">
        <v>3886</v>
      </c>
      <c r="L184" s="252">
        <v>5168424000</v>
      </c>
      <c r="M184" s="250" t="b">
        <v>1</v>
      </c>
      <c r="N184" s="251">
        <v>0.648</v>
      </c>
      <c r="O184" s="251">
        <v>0.517</v>
      </c>
      <c r="P184" s="251">
        <v>1.6876</v>
      </c>
      <c r="Q184" s="250">
        <v>4138</v>
      </c>
    </row>
    <row r="185" spans="1:17" ht="12.75">
      <c r="A185">
        <f t="shared" si="2"/>
        <v>185</v>
      </c>
      <c r="B185" s="249" t="s">
        <v>3632</v>
      </c>
      <c r="C185" t="s">
        <v>2379</v>
      </c>
      <c r="D185" s="250" t="s">
        <v>4812</v>
      </c>
      <c r="E185" s="250" t="s">
        <v>3633</v>
      </c>
      <c r="F185" s="250" t="s">
        <v>2701</v>
      </c>
      <c r="G185" s="250" t="s">
        <v>3634</v>
      </c>
      <c r="H185" s="250" t="s">
        <v>3635</v>
      </c>
      <c r="I185" s="250" t="s">
        <v>3636</v>
      </c>
      <c r="J185" s="250" t="s">
        <v>3637</v>
      </c>
      <c r="K185" s="250" t="s">
        <v>3638</v>
      </c>
      <c r="L185" s="252">
        <v>5186542601</v>
      </c>
      <c r="M185" s="250" t="b">
        <v>1</v>
      </c>
      <c r="N185" s="251">
        <v>0.786</v>
      </c>
      <c r="O185" s="251">
        <v>0.676</v>
      </c>
      <c r="P185" s="251">
        <v>0.9774</v>
      </c>
      <c r="Q185" s="250">
        <v>1351</v>
      </c>
    </row>
    <row r="186" spans="1:17" ht="12.75">
      <c r="A186">
        <f t="shared" si="2"/>
        <v>186</v>
      </c>
      <c r="B186" s="249" t="s">
        <v>3812</v>
      </c>
      <c r="C186" t="s">
        <v>2356</v>
      </c>
      <c r="D186" s="250" t="s">
        <v>4812</v>
      </c>
      <c r="E186" s="250" t="s">
        <v>698</v>
      </c>
      <c r="F186" s="250" t="s">
        <v>2786</v>
      </c>
      <c r="G186" s="250" t="s">
        <v>4074</v>
      </c>
      <c r="H186" s="250" t="s">
        <v>3813</v>
      </c>
      <c r="I186" s="250" t="s">
        <v>3814</v>
      </c>
      <c r="J186" s="250" t="s">
        <v>3815</v>
      </c>
      <c r="K186" s="250" t="s">
        <v>3816</v>
      </c>
      <c r="L186" s="252">
        <v>6079363704</v>
      </c>
      <c r="M186" s="250" t="b">
        <v>1</v>
      </c>
      <c r="N186" s="251">
        <v>0.781</v>
      </c>
      <c r="O186" s="251">
        <v>0.653</v>
      </c>
      <c r="P186" s="251">
        <v>1.0002</v>
      </c>
      <c r="Q186" s="250">
        <v>5480</v>
      </c>
    </row>
    <row r="187" spans="1:17" ht="12.75">
      <c r="A187">
        <f t="shared" si="2"/>
        <v>187</v>
      </c>
      <c r="B187" s="249" t="s">
        <v>2230</v>
      </c>
      <c r="C187" t="s">
        <v>2391</v>
      </c>
      <c r="D187" s="250" t="s">
        <v>4855</v>
      </c>
      <c r="E187" s="250" t="s">
        <v>841</v>
      </c>
      <c r="F187" s="250" t="s">
        <v>4849</v>
      </c>
      <c r="G187" s="250" t="s">
        <v>2231</v>
      </c>
      <c r="H187" s="250" t="s">
        <v>2232</v>
      </c>
      <c r="I187" s="250" t="s">
        <v>2233</v>
      </c>
      <c r="J187" s="250" t="s">
        <v>2234</v>
      </c>
      <c r="K187" s="250" t="s">
        <v>2235</v>
      </c>
      <c r="L187" s="252">
        <v>9145348009</v>
      </c>
      <c r="M187" s="250" t="b">
        <v>1</v>
      </c>
      <c r="N187" s="251">
        <v>0.599</v>
      </c>
      <c r="O187" s="251">
        <v>0.472</v>
      </c>
      <c r="P187" s="251">
        <v>1.1968</v>
      </c>
      <c r="Q187" s="250">
        <v>2596</v>
      </c>
    </row>
    <row r="188" spans="1:17" ht="12.75">
      <c r="A188">
        <f t="shared" si="2"/>
        <v>188</v>
      </c>
      <c r="B188" s="249" t="s">
        <v>4230</v>
      </c>
      <c r="C188" t="s">
        <v>2405</v>
      </c>
      <c r="D188" s="250" t="s">
        <v>4812</v>
      </c>
      <c r="E188" s="250" t="s">
        <v>2561</v>
      </c>
      <c r="F188" s="250" t="s">
        <v>4814</v>
      </c>
      <c r="G188" s="250" t="s">
        <v>4231</v>
      </c>
      <c r="H188" s="250" t="s">
        <v>4232</v>
      </c>
      <c r="I188" s="250" t="s">
        <v>4233</v>
      </c>
      <c r="J188" s="250" t="s">
        <v>4234</v>
      </c>
      <c r="K188" s="250" t="s">
        <v>4235</v>
      </c>
      <c r="L188" s="252">
        <v>6077536061</v>
      </c>
      <c r="M188" s="250" t="b">
        <v>1</v>
      </c>
      <c r="N188" s="251">
        <v>0.801</v>
      </c>
      <c r="O188" s="251">
        <v>0.691</v>
      </c>
      <c r="P188" s="251">
        <v>0.909</v>
      </c>
      <c r="Q188" s="250">
        <v>3021</v>
      </c>
    </row>
    <row r="189" spans="1:17" ht="12.75">
      <c r="A189">
        <f t="shared" si="2"/>
        <v>189</v>
      </c>
      <c r="B189" s="249" t="s">
        <v>1103</v>
      </c>
      <c r="C189" t="s">
        <v>2392</v>
      </c>
      <c r="D189" s="250" t="s">
        <v>4812</v>
      </c>
      <c r="E189" s="250" t="s">
        <v>1104</v>
      </c>
      <c r="G189" s="250" t="s">
        <v>1105</v>
      </c>
      <c r="H189" s="250" t="s">
        <v>1106</v>
      </c>
      <c r="I189" s="250" t="s">
        <v>1107</v>
      </c>
      <c r="J189" s="250" t="s">
        <v>1108</v>
      </c>
      <c r="K189" s="250" t="s">
        <v>1109</v>
      </c>
      <c r="L189" s="252">
        <v>5187316155</v>
      </c>
      <c r="M189" s="250" t="b">
        <v>1</v>
      </c>
      <c r="N189" s="251">
        <v>0.71</v>
      </c>
      <c r="O189" s="251">
        <v>0.52</v>
      </c>
      <c r="P189" s="251">
        <v>1.0761</v>
      </c>
      <c r="Q189" s="250">
        <v>1586</v>
      </c>
    </row>
    <row r="190" spans="1:17" ht="12.75">
      <c r="A190">
        <f t="shared" si="2"/>
        <v>190</v>
      </c>
      <c r="B190" s="249" t="s">
        <v>2129</v>
      </c>
      <c r="C190" t="s">
        <v>2355</v>
      </c>
      <c r="D190" s="250" t="s">
        <v>4864</v>
      </c>
      <c r="E190" s="250" t="s">
        <v>2038</v>
      </c>
      <c r="F190" s="250" t="s">
        <v>4814</v>
      </c>
      <c r="G190" s="250" t="s">
        <v>2130</v>
      </c>
      <c r="H190" s="250" t="s">
        <v>2131</v>
      </c>
      <c r="I190" s="250" t="s">
        <v>2132</v>
      </c>
      <c r="J190" s="250" t="s">
        <v>2133</v>
      </c>
      <c r="K190" s="250" t="s">
        <v>2134</v>
      </c>
      <c r="L190" s="252">
        <v>9142714793</v>
      </c>
      <c r="M190" s="250" t="b">
        <v>1</v>
      </c>
      <c r="N190" s="251">
        <v>0.211</v>
      </c>
      <c r="O190" s="251">
        <v>0.069</v>
      </c>
      <c r="P190" s="251">
        <v>1.4537</v>
      </c>
      <c r="Q190" s="250">
        <v>1190</v>
      </c>
    </row>
    <row r="191" spans="1:17" ht="12.75">
      <c r="A191">
        <f t="shared" si="2"/>
        <v>191</v>
      </c>
      <c r="B191" s="249" t="s">
        <v>971</v>
      </c>
      <c r="C191" t="s">
        <v>2408</v>
      </c>
      <c r="D191" s="250" t="s">
        <v>4812</v>
      </c>
      <c r="E191" s="250" t="s">
        <v>972</v>
      </c>
      <c r="G191" s="250" t="s">
        <v>973</v>
      </c>
      <c r="H191" s="250" t="s">
        <v>974</v>
      </c>
      <c r="I191" s="250" t="s">
        <v>2508</v>
      </c>
      <c r="J191" s="250" t="s">
        <v>975</v>
      </c>
      <c r="K191" s="250" t="s">
        <v>976</v>
      </c>
      <c r="L191" s="252">
        <v>5185973285</v>
      </c>
      <c r="M191" s="250" t="b">
        <v>1</v>
      </c>
      <c r="N191" s="251">
        <v>0.846</v>
      </c>
      <c r="O191" s="251">
        <v>0.731</v>
      </c>
      <c r="P191" s="251">
        <v>0.9257</v>
      </c>
      <c r="Q191" s="250">
        <v>407</v>
      </c>
    </row>
    <row r="192" spans="1:17" ht="12.75">
      <c r="A192">
        <f t="shared" si="2"/>
        <v>192</v>
      </c>
      <c r="B192" s="249" t="s">
        <v>4985</v>
      </c>
      <c r="C192" t="s">
        <v>2364</v>
      </c>
      <c r="D192" s="250" t="s">
        <v>4812</v>
      </c>
      <c r="E192" s="250" t="s">
        <v>2605</v>
      </c>
      <c r="F192" s="250" t="s">
        <v>2644</v>
      </c>
      <c r="G192" s="250" t="s">
        <v>2645</v>
      </c>
      <c r="H192" s="250" t="s">
        <v>4986</v>
      </c>
      <c r="I192" s="250" t="s">
        <v>135</v>
      </c>
      <c r="J192" s="250" t="s">
        <v>136</v>
      </c>
      <c r="K192" s="250" t="s">
        <v>137</v>
      </c>
      <c r="L192" s="252">
        <v>7169682650</v>
      </c>
      <c r="M192" s="250" t="b">
        <v>0</v>
      </c>
      <c r="N192" s="251">
        <v>0</v>
      </c>
      <c r="O192" s="251">
        <v>0</v>
      </c>
      <c r="P192" s="251">
        <v>0.9467</v>
      </c>
      <c r="Q192" s="250">
        <v>0</v>
      </c>
    </row>
    <row r="193" spans="1:17" ht="12.75">
      <c r="A193">
        <f t="shared" si="2"/>
        <v>193</v>
      </c>
      <c r="B193" s="249" t="s">
        <v>132</v>
      </c>
      <c r="C193" t="s">
        <v>2364</v>
      </c>
      <c r="D193" s="250" t="s">
        <v>4812</v>
      </c>
      <c r="E193" s="250" t="s">
        <v>260</v>
      </c>
      <c r="F193" s="250" t="s">
        <v>4814</v>
      </c>
      <c r="G193" s="250" t="s">
        <v>133</v>
      </c>
      <c r="H193" s="250" t="s">
        <v>134</v>
      </c>
      <c r="I193" s="250" t="s">
        <v>135</v>
      </c>
      <c r="J193" s="250" t="s">
        <v>136</v>
      </c>
      <c r="K193" s="250" t="s">
        <v>137</v>
      </c>
      <c r="L193" s="252">
        <v>7169681556</v>
      </c>
      <c r="M193" s="250" t="b">
        <v>1</v>
      </c>
      <c r="N193" s="251">
        <v>0.816</v>
      </c>
      <c r="O193" s="251">
        <v>0.741</v>
      </c>
      <c r="P193" s="251">
        <v>0.9467</v>
      </c>
      <c r="Q193" s="250">
        <v>1309</v>
      </c>
    </row>
    <row r="194" spans="1:17" ht="12.75">
      <c r="A194">
        <f aca="true" t="shared" si="3" ref="A194:A257">A193+1</f>
        <v>194</v>
      </c>
      <c r="B194" s="249" t="s">
        <v>4928</v>
      </c>
      <c r="C194" t="s">
        <v>2376</v>
      </c>
      <c r="D194" s="250" t="s">
        <v>4812</v>
      </c>
      <c r="E194" s="250" t="s">
        <v>4205</v>
      </c>
      <c r="G194" s="250" t="s">
        <v>4929</v>
      </c>
      <c r="H194" s="250" t="s">
        <v>4930</v>
      </c>
      <c r="I194" s="250" t="s">
        <v>4931</v>
      </c>
      <c r="J194" s="250" t="s">
        <v>4932</v>
      </c>
      <c r="K194" s="250" t="s">
        <v>4933</v>
      </c>
      <c r="L194" s="252">
        <v>7164682541</v>
      </c>
      <c r="M194" s="250" t="b">
        <v>1</v>
      </c>
      <c r="N194" s="251">
        <v>0.874</v>
      </c>
      <c r="O194" s="251">
        <v>0.81</v>
      </c>
      <c r="P194" s="251">
        <v>1.0576</v>
      </c>
      <c r="Q194" s="250">
        <v>1121</v>
      </c>
    </row>
    <row r="195" spans="1:17" ht="12.75">
      <c r="A195">
        <f t="shared" si="3"/>
        <v>195</v>
      </c>
      <c r="B195" s="249" t="s">
        <v>1487</v>
      </c>
      <c r="C195" t="s">
        <v>2374</v>
      </c>
      <c r="D195" s="250" t="s">
        <v>4812</v>
      </c>
      <c r="E195" s="250" t="s">
        <v>4507</v>
      </c>
      <c r="F195" s="250" t="s">
        <v>716</v>
      </c>
      <c r="G195" s="250" t="s">
        <v>1488</v>
      </c>
      <c r="H195" s="250" t="s">
        <v>1489</v>
      </c>
      <c r="J195" s="250" t="s">
        <v>1490</v>
      </c>
      <c r="K195" s="250" t="s">
        <v>1491</v>
      </c>
      <c r="L195" s="252">
        <v>5184922281</v>
      </c>
      <c r="M195" s="250" t="b">
        <v>0</v>
      </c>
      <c r="N195" s="251">
        <v>0</v>
      </c>
      <c r="O195" s="251">
        <v>0</v>
      </c>
      <c r="P195" s="251">
        <v>0.9257</v>
      </c>
      <c r="Q195" s="250">
        <v>0</v>
      </c>
    </row>
    <row r="196" spans="1:17" ht="12.75">
      <c r="A196">
        <f t="shared" si="3"/>
        <v>196</v>
      </c>
      <c r="B196" s="249" t="s">
        <v>1359</v>
      </c>
      <c r="C196" t="s">
        <v>2376</v>
      </c>
      <c r="D196" s="250" t="s">
        <v>4812</v>
      </c>
      <c r="E196" s="250" t="s">
        <v>2476</v>
      </c>
      <c r="F196" s="250" t="s">
        <v>2548</v>
      </c>
      <c r="G196" s="250" t="s">
        <v>1360</v>
      </c>
      <c r="H196" s="250" t="s">
        <v>1361</v>
      </c>
      <c r="I196" s="250" t="s">
        <v>1362</v>
      </c>
      <c r="J196" s="250" t="s">
        <v>1363</v>
      </c>
      <c r="K196" s="250" t="s">
        <v>1364</v>
      </c>
      <c r="L196" s="252">
        <v>7163353141</v>
      </c>
      <c r="M196" s="250" t="b">
        <v>1</v>
      </c>
      <c r="N196" s="251">
        <v>0.84</v>
      </c>
      <c r="O196" s="251">
        <v>0.767</v>
      </c>
      <c r="P196" s="251">
        <v>1.0576</v>
      </c>
      <c r="Q196" s="250">
        <v>2012</v>
      </c>
    </row>
    <row r="197" spans="1:17" ht="12.75">
      <c r="A197">
        <f t="shared" si="3"/>
        <v>197</v>
      </c>
      <c r="B197" s="249" t="s">
        <v>3894</v>
      </c>
      <c r="C197" t="s">
        <v>2367</v>
      </c>
      <c r="D197" s="250" t="s">
        <v>4812</v>
      </c>
      <c r="E197" s="250" t="s">
        <v>744</v>
      </c>
      <c r="G197" s="250" t="s">
        <v>3895</v>
      </c>
      <c r="H197" s="250" t="s">
        <v>3896</v>
      </c>
      <c r="I197" s="250" t="s">
        <v>3897</v>
      </c>
      <c r="J197" s="250" t="s">
        <v>3898</v>
      </c>
      <c r="K197" s="250" t="s">
        <v>3899</v>
      </c>
      <c r="L197" s="252">
        <v>5162426506</v>
      </c>
      <c r="M197" s="250" t="b">
        <v>1</v>
      </c>
      <c r="N197" s="251">
        <v>0.627</v>
      </c>
      <c r="O197" s="251">
        <v>0.328</v>
      </c>
      <c r="P197" s="251">
        <v>1.6876</v>
      </c>
      <c r="Q197" s="250">
        <v>3667</v>
      </c>
    </row>
    <row r="198" spans="1:17" ht="12.75">
      <c r="A198">
        <f t="shared" si="3"/>
        <v>198</v>
      </c>
      <c r="B198" s="249" t="s">
        <v>4971</v>
      </c>
      <c r="C198" t="s">
        <v>2405</v>
      </c>
      <c r="D198" s="250" t="s">
        <v>4812</v>
      </c>
      <c r="E198" s="250" t="s">
        <v>2605</v>
      </c>
      <c r="G198" s="250" t="s">
        <v>4966</v>
      </c>
      <c r="H198" s="250" t="s">
        <v>4972</v>
      </c>
      <c r="I198" s="250" t="s">
        <v>4973</v>
      </c>
      <c r="J198" s="250" t="s">
        <v>4974</v>
      </c>
      <c r="K198" s="250" t="s">
        <v>4975</v>
      </c>
      <c r="L198" s="252">
        <v>9148875301</v>
      </c>
      <c r="M198" s="250" t="b">
        <v>1</v>
      </c>
      <c r="N198" s="251">
        <v>0.597</v>
      </c>
      <c r="O198" s="251">
        <v>0.385</v>
      </c>
      <c r="P198" s="251">
        <v>1.0422</v>
      </c>
      <c r="Q198" s="250">
        <v>589</v>
      </c>
    </row>
    <row r="199" spans="1:17" ht="12.75">
      <c r="A199">
        <f t="shared" si="3"/>
        <v>199</v>
      </c>
      <c r="B199" s="249" t="s">
        <v>1530</v>
      </c>
      <c r="C199" t="s">
        <v>2397</v>
      </c>
      <c r="D199" s="250" t="s">
        <v>4812</v>
      </c>
      <c r="E199" s="250" t="s">
        <v>2605</v>
      </c>
      <c r="G199" s="250" t="s">
        <v>4966</v>
      </c>
      <c r="H199" s="250" t="s">
        <v>4972</v>
      </c>
      <c r="I199" s="250" t="s">
        <v>4973</v>
      </c>
      <c r="J199" s="250" t="s">
        <v>4974</v>
      </c>
      <c r="K199" s="250" t="s">
        <v>4975</v>
      </c>
      <c r="L199" s="252">
        <v>9148875301</v>
      </c>
      <c r="M199" s="250" t="b">
        <v>0</v>
      </c>
      <c r="N199" s="251">
        <v>0.597</v>
      </c>
      <c r="O199" s="251">
        <v>0.385</v>
      </c>
      <c r="P199" s="251">
        <v>1.0422</v>
      </c>
      <c r="Q199" s="250">
        <v>589</v>
      </c>
    </row>
    <row r="200" spans="1:17" ht="12.75">
      <c r="A200">
        <f t="shared" si="3"/>
        <v>200</v>
      </c>
      <c r="B200" s="249" t="s">
        <v>4274</v>
      </c>
      <c r="C200" t="s">
        <v>2369</v>
      </c>
      <c r="D200" s="250" t="s">
        <v>4864</v>
      </c>
      <c r="E200" s="250" t="s">
        <v>4275</v>
      </c>
      <c r="G200" s="250" t="s">
        <v>4276</v>
      </c>
      <c r="H200" s="250" t="s">
        <v>4277</v>
      </c>
      <c r="I200" s="250" t="s">
        <v>4278</v>
      </c>
      <c r="J200" s="250" t="s">
        <v>4279</v>
      </c>
      <c r="K200" s="250" t="s">
        <v>4280</v>
      </c>
      <c r="L200" s="252">
        <v>6077462101</v>
      </c>
      <c r="M200" s="250" t="b">
        <v>1</v>
      </c>
      <c r="N200" s="251">
        <v>0.733</v>
      </c>
      <c r="O200" s="251">
        <v>0.514</v>
      </c>
      <c r="P200" s="251">
        <v>0.9998</v>
      </c>
      <c r="Q200" s="250">
        <v>1283</v>
      </c>
    </row>
    <row r="201" spans="1:17" ht="12.75">
      <c r="A201">
        <f t="shared" si="3"/>
        <v>201</v>
      </c>
      <c r="B201" s="249" t="s">
        <v>4469</v>
      </c>
      <c r="C201" t="s">
        <v>2359</v>
      </c>
      <c r="D201" s="250" t="s">
        <v>4812</v>
      </c>
      <c r="E201" s="250" t="s">
        <v>4470</v>
      </c>
      <c r="F201" s="250" t="s">
        <v>2498</v>
      </c>
      <c r="G201" s="250" t="s">
        <v>4471</v>
      </c>
      <c r="H201" s="250" t="s">
        <v>4472</v>
      </c>
      <c r="I201" s="250" t="s">
        <v>4473</v>
      </c>
      <c r="J201" s="250" t="s">
        <v>4474</v>
      </c>
      <c r="K201" s="250" t="s">
        <v>4475</v>
      </c>
      <c r="L201" s="252">
        <v>7166862401</v>
      </c>
      <c r="M201" s="250" t="b">
        <v>1</v>
      </c>
      <c r="N201" s="251">
        <v>0.793</v>
      </c>
      <c r="O201" s="251">
        <v>0.633</v>
      </c>
      <c r="P201" s="251">
        <v>1.1103</v>
      </c>
      <c r="Q201" s="250">
        <v>2595</v>
      </c>
    </row>
    <row r="202" spans="1:17" ht="12.75">
      <c r="A202">
        <f t="shared" si="3"/>
        <v>202</v>
      </c>
      <c r="B202" s="249" t="s">
        <v>2578</v>
      </c>
      <c r="C202" t="s">
        <v>2384</v>
      </c>
      <c r="D202" s="250" t="s">
        <v>4812</v>
      </c>
      <c r="E202" s="250" t="s">
        <v>2579</v>
      </c>
      <c r="F202" s="250" t="s">
        <v>2483</v>
      </c>
      <c r="G202" s="250" t="s">
        <v>2580</v>
      </c>
      <c r="H202" s="250" t="s">
        <v>2581</v>
      </c>
      <c r="I202" s="250" t="s">
        <v>2582</v>
      </c>
      <c r="J202" s="250" t="s">
        <v>2583</v>
      </c>
      <c r="K202" s="250" t="s">
        <v>2584</v>
      </c>
      <c r="L202" s="252">
        <v>6074672197</v>
      </c>
      <c r="M202" s="250" t="b">
        <v>1</v>
      </c>
      <c r="N202" s="251">
        <v>0.605</v>
      </c>
      <c r="O202" s="251">
        <v>0.404</v>
      </c>
      <c r="P202" s="251">
        <v>0.885</v>
      </c>
      <c r="Q202" s="250">
        <v>855</v>
      </c>
    </row>
    <row r="203" spans="1:17" ht="12.75">
      <c r="A203">
        <f t="shared" si="3"/>
        <v>203</v>
      </c>
      <c r="B203" s="249" t="s">
        <v>1383</v>
      </c>
      <c r="C203" t="s">
        <v>2388</v>
      </c>
      <c r="D203" s="250" t="s">
        <v>4812</v>
      </c>
      <c r="E203" s="250" t="s">
        <v>2592</v>
      </c>
      <c r="G203" s="250" t="s">
        <v>1384</v>
      </c>
      <c r="H203" s="250" t="s">
        <v>1385</v>
      </c>
      <c r="I203" s="250" t="s">
        <v>1386</v>
      </c>
      <c r="J203" s="250" t="s">
        <v>1387</v>
      </c>
      <c r="K203" s="250" t="s">
        <v>1388</v>
      </c>
      <c r="L203" s="252">
        <v>3158523321</v>
      </c>
      <c r="M203" s="250" t="b">
        <v>1</v>
      </c>
      <c r="N203" s="251">
        <v>0.832</v>
      </c>
      <c r="O203" s="251">
        <v>0.71</v>
      </c>
      <c r="P203" s="251">
        <v>0.9335</v>
      </c>
      <c r="Q203" s="250">
        <v>573</v>
      </c>
    </row>
    <row r="204" spans="1:17" ht="12.75">
      <c r="A204">
        <f t="shared" si="3"/>
        <v>204</v>
      </c>
      <c r="B204" s="249" t="s">
        <v>2166</v>
      </c>
      <c r="C204" t="s">
        <v>2355</v>
      </c>
      <c r="D204" s="250" t="s">
        <v>4812</v>
      </c>
      <c r="E204" s="250" t="s">
        <v>4311</v>
      </c>
      <c r="G204" s="250" t="s">
        <v>2167</v>
      </c>
      <c r="H204" s="250" t="s">
        <v>2168</v>
      </c>
      <c r="I204" s="250" t="s">
        <v>2169</v>
      </c>
      <c r="J204" s="250" t="s">
        <v>2170</v>
      </c>
      <c r="K204" s="250" t="s">
        <v>2171</v>
      </c>
      <c r="L204" s="252">
        <v>9146931506</v>
      </c>
      <c r="M204" s="250" t="b">
        <v>1</v>
      </c>
      <c r="N204" s="251">
        <v>0.37</v>
      </c>
      <c r="O204" s="251">
        <v>0.318</v>
      </c>
      <c r="P204" s="251">
        <v>1.4537</v>
      </c>
      <c r="Q204" s="250">
        <v>1197</v>
      </c>
    </row>
    <row r="205" spans="1:17" ht="12.75">
      <c r="A205">
        <f t="shared" si="3"/>
        <v>205</v>
      </c>
      <c r="B205" s="249" t="s">
        <v>1202</v>
      </c>
      <c r="C205" t="s">
        <v>2387</v>
      </c>
      <c r="D205" s="250" t="s">
        <v>4812</v>
      </c>
      <c r="E205" s="250" t="s">
        <v>4821</v>
      </c>
      <c r="F205" s="250" t="s">
        <v>2498</v>
      </c>
      <c r="G205" s="250" t="s">
        <v>711</v>
      </c>
      <c r="H205" s="250" t="s">
        <v>1203</v>
      </c>
      <c r="I205" s="250" t="s">
        <v>1204</v>
      </c>
      <c r="J205" s="250" t="s">
        <v>1205</v>
      </c>
      <c r="K205" s="250" t="s">
        <v>1206</v>
      </c>
      <c r="L205" s="252">
        <v>3154293155</v>
      </c>
      <c r="M205" s="250" t="b">
        <v>1</v>
      </c>
      <c r="N205" s="251">
        <v>0.836</v>
      </c>
      <c r="O205" s="251">
        <v>0.719</v>
      </c>
      <c r="P205" s="251">
        <v>0.9335</v>
      </c>
      <c r="Q205" s="250">
        <v>1201</v>
      </c>
    </row>
    <row r="206" spans="1:17" ht="12.75">
      <c r="A206">
        <f t="shared" si="3"/>
        <v>206</v>
      </c>
      <c r="B206" s="249" t="s">
        <v>4337</v>
      </c>
      <c r="C206" t="s">
        <v>2371</v>
      </c>
      <c r="D206" s="250" t="s">
        <v>4812</v>
      </c>
      <c r="E206" s="250" t="s">
        <v>4338</v>
      </c>
      <c r="F206" s="250" t="s">
        <v>2644</v>
      </c>
      <c r="G206" s="250" t="s">
        <v>4339</v>
      </c>
      <c r="H206" s="250" t="s">
        <v>1644</v>
      </c>
      <c r="I206" s="250" t="s">
        <v>1645</v>
      </c>
      <c r="J206" s="250" t="s">
        <v>1646</v>
      </c>
      <c r="K206" s="250" t="s">
        <v>1647</v>
      </c>
      <c r="L206" s="252">
        <v>9148324500</v>
      </c>
      <c r="M206" s="250" t="b">
        <v>1</v>
      </c>
      <c r="N206" s="251">
        <v>0.671</v>
      </c>
      <c r="O206" s="251">
        <v>0.568</v>
      </c>
      <c r="P206" s="251">
        <v>1.0694</v>
      </c>
      <c r="Q206" s="250">
        <v>1675</v>
      </c>
    </row>
    <row r="207" spans="1:17" ht="12.75">
      <c r="A207">
        <f t="shared" si="3"/>
        <v>207</v>
      </c>
      <c r="B207" s="249" t="s">
        <v>4260</v>
      </c>
      <c r="C207" t="s">
        <v>2369</v>
      </c>
      <c r="D207" s="250" t="s">
        <v>4812</v>
      </c>
      <c r="E207" s="250" t="s">
        <v>4261</v>
      </c>
      <c r="F207" s="250" t="s">
        <v>4262</v>
      </c>
      <c r="G207" s="250" t="s">
        <v>4263</v>
      </c>
      <c r="H207" s="250" t="s">
        <v>4264</v>
      </c>
      <c r="I207" s="250" t="s">
        <v>4265</v>
      </c>
      <c r="J207" s="250" t="s">
        <v>4266</v>
      </c>
      <c r="K207" s="250" t="s">
        <v>4267</v>
      </c>
      <c r="L207" s="252">
        <v>6073637505</v>
      </c>
      <c r="M207" s="250" t="b">
        <v>1</v>
      </c>
      <c r="N207" s="251">
        <v>0</v>
      </c>
      <c r="O207" s="251">
        <v>0</v>
      </c>
      <c r="P207" s="251">
        <v>0.9998</v>
      </c>
      <c r="Q207" s="250">
        <v>352</v>
      </c>
    </row>
    <row r="208" spans="1:17" ht="12.75">
      <c r="A208">
        <f t="shared" si="3"/>
        <v>208</v>
      </c>
      <c r="B208" s="249" t="s">
        <v>3074</v>
      </c>
      <c r="C208" t="s">
        <v>2398</v>
      </c>
      <c r="D208" s="250" t="s">
        <v>4864</v>
      </c>
      <c r="E208" s="250" t="s">
        <v>1783</v>
      </c>
      <c r="G208" s="250" t="s">
        <v>3075</v>
      </c>
      <c r="H208" s="250" t="s">
        <v>3076</v>
      </c>
      <c r="I208" s="250" t="s">
        <v>3077</v>
      </c>
      <c r="J208" s="250" t="s">
        <v>3078</v>
      </c>
      <c r="K208" s="250" t="s">
        <v>3079</v>
      </c>
      <c r="L208" s="252">
        <v>6078448694</v>
      </c>
      <c r="M208" s="250" t="b">
        <v>1</v>
      </c>
      <c r="N208" s="251">
        <v>0.816</v>
      </c>
      <c r="O208" s="251">
        <v>0.713</v>
      </c>
      <c r="P208" s="251">
        <v>0.9401</v>
      </c>
      <c r="Q208" s="250">
        <v>2062</v>
      </c>
    </row>
    <row r="209" spans="1:17" ht="12.75">
      <c r="A209">
        <f t="shared" si="3"/>
        <v>209</v>
      </c>
      <c r="B209" s="249" t="s">
        <v>3690</v>
      </c>
      <c r="C209" t="s">
        <v>2409</v>
      </c>
      <c r="D209" s="250" t="s">
        <v>4812</v>
      </c>
      <c r="E209" s="250" t="s">
        <v>4457</v>
      </c>
      <c r="F209" s="250" t="s">
        <v>2637</v>
      </c>
      <c r="G209" s="250" t="s">
        <v>3691</v>
      </c>
      <c r="H209" s="250" t="s">
        <v>3692</v>
      </c>
      <c r="I209" s="250" t="s">
        <v>4303</v>
      </c>
      <c r="J209" s="250" t="s">
        <v>3693</v>
      </c>
      <c r="K209" s="250" t="s">
        <v>3694</v>
      </c>
      <c r="L209" s="252">
        <v>5188952580</v>
      </c>
      <c r="M209" s="250" t="b">
        <v>1</v>
      </c>
      <c r="N209" s="251">
        <v>0.798</v>
      </c>
      <c r="O209" s="251">
        <v>0.645</v>
      </c>
      <c r="P209" s="251">
        <v>1.0257</v>
      </c>
      <c r="Q209" s="250">
        <v>886</v>
      </c>
    </row>
    <row r="210" spans="1:17" ht="12.75">
      <c r="A210">
        <f t="shared" si="3"/>
        <v>210</v>
      </c>
      <c r="B210" s="249" t="s">
        <v>4602</v>
      </c>
      <c r="C210" t="s">
        <v>2410</v>
      </c>
      <c r="D210" s="250" t="s">
        <v>4812</v>
      </c>
      <c r="E210" s="250" t="s">
        <v>3429</v>
      </c>
      <c r="F210" s="250" t="s">
        <v>4857</v>
      </c>
      <c r="G210" s="250" t="s">
        <v>4603</v>
      </c>
      <c r="H210" s="250" t="s">
        <v>4604</v>
      </c>
      <c r="I210" s="250" t="s">
        <v>4605</v>
      </c>
      <c r="J210" s="250" t="s">
        <v>4606</v>
      </c>
      <c r="K210" s="250" t="s">
        <v>4607</v>
      </c>
      <c r="L210" s="252">
        <v>6072435533</v>
      </c>
      <c r="M210" s="250" t="b">
        <v>1</v>
      </c>
      <c r="N210" s="251">
        <v>0</v>
      </c>
      <c r="O210" s="251">
        <v>0</v>
      </c>
      <c r="P210" s="251">
        <v>0.9695</v>
      </c>
      <c r="Q210" s="250">
        <v>0</v>
      </c>
    </row>
    <row r="211" spans="1:17" ht="12.75">
      <c r="A211">
        <f t="shared" si="3"/>
        <v>211</v>
      </c>
      <c r="B211" s="249" t="s">
        <v>771</v>
      </c>
      <c r="C211" t="s">
        <v>2382</v>
      </c>
      <c r="D211" s="250" t="s">
        <v>4812</v>
      </c>
      <c r="E211" s="250" t="s">
        <v>2708</v>
      </c>
      <c r="G211" s="250" t="s">
        <v>772</v>
      </c>
      <c r="H211" s="250" t="s">
        <v>773</v>
      </c>
      <c r="I211" s="250" t="s">
        <v>774</v>
      </c>
      <c r="J211" s="250" t="s">
        <v>775</v>
      </c>
      <c r="K211" s="250" t="s">
        <v>776</v>
      </c>
      <c r="L211" s="252">
        <v>7163666700</v>
      </c>
      <c r="M211" s="250" t="b">
        <v>1</v>
      </c>
      <c r="N211" s="251">
        <v>0.74</v>
      </c>
      <c r="O211" s="251">
        <v>0.629</v>
      </c>
      <c r="P211" s="251">
        <v>0.9368</v>
      </c>
      <c r="Q211" s="250">
        <v>2406</v>
      </c>
    </row>
    <row r="212" spans="1:17" ht="12.75">
      <c r="A212">
        <f t="shared" si="3"/>
        <v>212</v>
      </c>
      <c r="B212" s="249" t="s">
        <v>4444</v>
      </c>
      <c r="C212" t="s">
        <v>2359</v>
      </c>
      <c r="D212" s="250" t="s">
        <v>4812</v>
      </c>
      <c r="E212" s="250" t="s">
        <v>834</v>
      </c>
      <c r="F212" s="250" t="s">
        <v>805</v>
      </c>
      <c r="G212" s="250" t="s">
        <v>711</v>
      </c>
      <c r="H212" s="250" t="s">
        <v>4445</v>
      </c>
      <c r="I212" s="250" t="s">
        <v>4446</v>
      </c>
      <c r="J212" s="250" t="s">
        <v>4447</v>
      </c>
      <c r="K212" s="250" t="s">
        <v>4448</v>
      </c>
      <c r="L212" s="252">
        <v>7166521000</v>
      </c>
      <c r="M212" s="250" t="b">
        <v>1</v>
      </c>
      <c r="N212" s="251">
        <v>0.661</v>
      </c>
      <c r="O212" s="251">
        <v>0.46</v>
      </c>
      <c r="P212" s="251">
        <v>1.1103</v>
      </c>
      <c r="Q212" s="250">
        <v>1957</v>
      </c>
    </row>
    <row r="213" spans="1:17" ht="12.75">
      <c r="A213">
        <f t="shared" si="3"/>
        <v>213</v>
      </c>
      <c r="B213" s="249" t="s">
        <v>4145</v>
      </c>
      <c r="C213" t="s">
        <v>2390</v>
      </c>
      <c r="D213" s="250" t="s">
        <v>4864</v>
      </c>
      <c r="E213" s="250" t="s">
        <v>4146</v>
      </c>
      <c r="G213" s="250" t="s">
        <v>4147</v>
      </c>
      <c r="H213" s="250" t="s">
        <v>4148</v>
      </c>
      <c r="I213" s="250" t="s">
        <v>4149</v>
      </c>
      <c r="J213" s="250" t="s">
        <v>4150</v>
      </c>
      <c r="K213" s="250" t="s">
        <v>4151</v>
      </c>
      <c r="L213" s="252">
        <v>7166576121</v>
      </c>
      <c r="M213" s="250" t="b">
        <v>1</v>
      </c>
      <c r="N213" s="251">
        <v>0.748</v>
      </c>
      <c r="O213" s="251">
        <v>0.68</v>
      </c>
      <c r="P213" s="251">
        <v>1.0576</v>
      </c>
      <c r="Q213" s="250">
        <v>1209</v>
      </c>
    </row>
    <row r="214" spans="1:17" ht="12.75">
      <c r="A214">
        <f t="shared" si="3"/>
        <v>214</v>
      </c>
      <c r="B214" s="249" t="s">
        <v>3421</v>
      </c>
      <c r="C214" t="s">
        <v>2375</v>
      </c>
      <c r="D214" s="250" t="s">
        <v>4812</v>
      </c>
      <c r="E214" s="250" t="s">
        <v>3422</v>
      </c>
      <c r="G214" s="250" t="s">
        <v>3423</v>
      </c>
      <c r="H214" s="250" t="s">
        <v>3424</v>
      </c>
      <c r="I214" s="250" t="s">
        <v>3425</v>
      </c>
      <c r="J214" s="250" t="s">
        <v>3426</v>
      </c>
      <c r="K214" s="250" t="s">
        <v>3427</v>
      </c>
      <c r="L214" s="252">
        <v>5184772755</v>
      </c>
      <c r="M214" s="250" t="b">
        <v>1</v>
      </c>
      <c r="N214" s="251">
        <v>0.721</v>
      </c>
      <c r="O214" s="251">
        <v>0.541</v>
      </c>
      <c r="P214" s="251">
        <v>0.9994</v>
      </c>
      <c r="Q214" s="250">
        <v>4547</v>
      </c>
    </row>
    <row r="215" spans="1:17" ht="12.75">
      <c r="A215">
        <f t="shared" si="3"/>
        <v>215</v>
      </c>
      <c r="B215" s="249" t="s">
        <v>3992</v>
      </c>
      <c r="C215" t="s">
        <v>2367</v>
      </c>
      <c r="D215" s="250" t="s">
        <v>4864</v>
      </c>
      <c r="E215" s="250" t="s">
        <v>1690</v>
      </c>
      <c r="G215" s="250" t="s">
        <v>3993</v>
      </c>
      <c r="H215" s="250" t="s">
        <v>3994</v>
      </c>
      <c r="I215" s="250" t="s">
        <v>3995</v>
      </c>
      <c r="J215" s="250" t="s">
        <v>3996</v>
      </c>
      <c r="K215" s="250" t="s">
        <v>3997</v>
      </c>
      <c r="L215" s="252">
        <v>5163244100</v>
      </c>
      <c r="M215" s="250" t="b">
        <v>1</v>
      </c>
      <c r="N215" s="251">
        <v>0</v>
      </c>
      <c r="O215" s="251">
        <v>0</v>
      </c>
      <c r="P215" s="251">
        <v>1.6876</v>
      </c>
      <c r="Q215" s="250">
        <v>1572</v>
      </c>
    </row>
    <row r="216" spans="1:17" ht="12.75">
      <c r="A216">
        <f t="shared" si="3"/>
        <v>216</v>
      </c>
      <c r="B216" s="249" t="s">
        <v>1441</v>
      </c>
      <c r="C216" t="s">
        <v>2389</v>
      </c>
      <c r="D216" s="250" t="s">
        <v>4812</v>
      </c>
      <c r="E216" s="250" t="s">
        <v>4821</v>
      </c>
      <c r="G216" s="250" t="s">
        <v>899</v>
      </c>
      <c r="H216" s="250" t="s">
        <v>1442</v>
      </c>
      <c r="I216" s="250" t="s">
        <v>1443</v>
      </c>
      <c r="J216" s="250" t="s">
        <v>1429</v>
      </c>
      <c r="K216" s="250" t="s">
        <v>1444</v>
      </c>
      <c r="L216" s="252">
        <v>7162880050</v>
      </c>
      <c r="M216" s="250" t="b">
        <v>1</v>
      </c>
      <c r="N216" s="251">
        <v>0.468</v>
      </c>
      <c r="O216" s="251">
        <v>0.407</v>
      </c>
      <c r="P216" s="251">
        <v>1.0576</v>
      </c>
      <c r="Q216" s="250">
        <v>3195</v>
      </c>
    </row>
    <row r="217" spans="1:17" ht="12.75">
      <c r="A217">
        <f t="shared" si="3"/>
        <v>217</v>
      </c>
      <c r="B217" s="249" t="s">
        <v>2823</v>
      </c>
      <c r="C217" t="s">
        <v>2367</v>
      </c>
      <c r="D217" s="250" t="s">
        <v>4812</v>
      </c>
      <c r="E217" s="250" t="s">
        <v>2605</v>
      </c>
      <c r="F217" s="250" t="s">
        <v>2701</v>
      </c>
      <c r="G217" s="250" t="s">
        <v>2824</v>
      </c>
      <c r="H217" s="250" t="s">
        <v>2825</v>
      </c>
      <c r="I217" s="250" t="s">
        <v>2826</v>
      </c>
      <c r="J217" s="250" t="s">
        <v>2827</v>
      </c>
      <c r="K217" s="250" t="s">
        <v>2828</v>
      </c>
      <c r="L217" s="252">
        <v>5165811600</v>
      </c>
      <c r="M217" s="250" t="b">
        <v>1</v>
      </c>
      <c r="N217" s="251">
        <v>0.7</v>
      </c>
      <c r="O217" s="251">
        <v>0.566</v>
      </c>
      <c r="P217" s="251">
        <v>1.6876</v>
      </c>
      <c r="Q217" s="250">
        <v>4567</v>
      </c>
    </row>
    <row r="218" spans="1:17" ht="12.75">
      <c r="A218">
        <f t="shared" si="3"/>
        <v>218</v>
      </c>
      <c r="B218" s="249" t="s">
        <v>185</v>
      </c>
      <c r="C218" t="s">
        <v>2377</v>
      </c>
      <c r="D218" s="250" t="s">
        <v>4812</v>
      </c>
      <c r="E218" s="250" t="s">
        <v>4821</v>
      </c>
      <c r="F218" s="250" t="s">
        <v>4857</v>
      </c>
      <c r="G218" s="250" t="s">
        <v>186</v>
      </c>
      <c r="H218" s="250" t="s">
        <v>187</v>
      </c>
      <c r="I218" s="250" t="s">
        <v>188</v>
      </c>
      <c r="J218" s="250" t="s">
        <v>189</v>
      </c>
      <c r="K218" s="250" t="s">
        <v>190</v>
      </c>
      <c r="L218" s="252">
        <v>5167947000</v>
      </c>
      <c r="M218" s="250" t="b">
        <v>1</v>
      </c>
      <c r="N218" s="251">
        <v>0.52</v>
      </c>
      <c r="O218" s="251">
        <v>0.427</v>
      </c>
      <c r="P218" s="251">
        <v>1.6646</v>
      </c>
      <c r="Q218" s="250">
        <v>7751</v>
      </c>
    </row>
    <row r="219" spans="1:17" ht="12.75">
      <c r="A219">
        <f t="shared" si="3"/>
        <v>219</v>
      </c>
      <c r="B219" s="249" t="s">
        <v>3982</v>
      </c>
      <c r="C219" t="s">
        <v>2367</v>
      </c>
      <c r="D219" s="250" t="s">
        <v>4812</v>
      </c>
      <c r="E219" s="250" t="s">
        <v>2561</v>
      </c>
      <c r="F219" s="250" t="s">
        <v>2665</v>
      </c>
      <c r="G219" s="250" t="s">
        <v>3729</v>
      </c>
      <c r="H219" s="250" t="s">
        <v>3983</v>
      </c>
      <c r="I219" s="250" t="s">
        <v>3984</v>
      </c>
      <c r="J219" s="250" t="s">
        <v>3985</v>
      </c>
      <c r="K219" s="250" t="s">
        <v>3986</v>
      </c>
      <c r="L219" s="252">
        <v>5168780162</v>
      </c>
      <c r="M219" s="250" t="b">
        <v>1</v>
      </c>
      <c r="N219" s="251">
        <v>0.669</v>
      </c>
      <c r="O219" s="251">
        <v>0.505</v>
      </c>
      <c r="P219" s="251">
        <v>1.6876</v>
      </c>
      <c r="Q219" s="250">
        <v>592</v>
      </c>
    </row>
    <row r="220" spans="1:17" ht="12.75">
      <c r="A220">
        <f t="shared" si="3"/>
        <v>220</v>
      </c>
      <c r="B220" s="249" t="s">
        <v>2963</v>
      </c>
      <c r="C220" t="s">
        <v>2367</v>
      </c>
      <c r="D220" s="250" t="s">
        <v>4864</v>
      </c>
      <c r="E220" s="250" t="s">
        <v>2964</v>
      </c>
      <c r="G220" s="250" t="s">
        <v>2965</v>
      </c>
      <c r="H220" s="250" t="s">
        <v>2966</v>
      </c>
      <c r="I220" s="250" t="s">
        <v>2967</v>
      </c>
      <c r="J220" s="250" t="s">
        <v>2968</v>
      </c>
      <c r="K220" s="250" t="s">
        <v>2969</v>
      </c>
      <c r="L220" s="252">
        <v>5166535210</v>
      </c>
      <c r="M220" s="250" t="b">
        <v>1</v>
      </c>
      <c r="N220" s="251">
        <v>0</v>
      </c>
      <c r="O220" s="251">
        <v>0</v>
      </c>
      <c r="P220" s="251">
        <v>1.6876</v>
      </c>
      <c r="Q220" s="250">
        <v>332</v>
      </c>
    </row>
    <row r="221" spans="1:17" ht="12.75">
      <c r="A221">
        <f t="shared" si="3"/>
        <v>221</v>
      </c>
      <c r="B221" s="249" t="s">
        <v>3513</v>
      </c>
      <c r="C221" t="s">
        <v>2394</v>
      </c>
      <c r="D221" s="250" t="s">
        <v>4812</v>
      </c>
      <c r="E221" s="250" t="s">
        <v>3514</v>
      </c>
      <c r="F221" s="250" t="s">
        <v>2665</v>
      </c>
      <c r="G221" s="250" t="s">
        <v>1847</v>
      </c>
      <c r="H221" s="250" t="s">
        <v>193</v>
      </c>
      <c r="I221" s="250" t="s">
        <v>194</v>
      </c>
      <c r="J221" s="250" t="s">
        <v>195</v>
      </c>
      <c r="K221" s="250" t="s">
        <v>196</v>
      </c>
      <c r="L221" s="252">
        <v>9145776011</v>
      </c>
      <c r="M221" s="250" t="b">
        <v>1</v>
      </c>
      <c r="N221" s="251">
        <v>0.54</v>
      </c>
      <c r="O221" s="251">
        <v>0.294</v>
      </c>
      <c r="P221" s="251">
        <v>1.2048</v>
      </c>
      <c r="Q221" s="250">
        <v>8883</v>
      </c>
    </row>
    <row r="222" spans="1:17" ht="12.75">
      <c r="A222">
        <f t="shared" si="3"/>
        <v>222</v>
      </c>
      <c r="B222" s="249" t="s">
        <v>15</v>
      </c>
      <c r="C222" t="s">
        <v>2389</v>
      </c>
      <c r="D222" s="250" t="s">
        <v>4812</v>
      </c>
      <c r="E222" s="250" t="s">
        <v>2605</v>
      </c>
      <c r="G222" s="250" t="s">
        <v>16</v>
      </c>
      <c r="H222" s="250" t="s">
        <v>17</v>
      </c>
      <c r="I222" s="250" t="s">
        <v>18</v>
      </c>
      <c r="J222" s="250" t="s">
        <v>19</v>
      </c>
      <c r="K222" s="250" t="s">
        <v>20</v>
      </c>
      <c r="L222" s="252">
        <v>7165864880</v>
      </c>
      <c r="M222" s="250" t="b">
        <v>1</v>
      </c>
      <c r="N222" s="251">
        <v>0.639</v>
      </c>
      <c r="O222" s="251">
        <v>0.532</v>
      </c>
      <c r="P222" s="251">
        <v>1.0576</v>
      </c>
      <c r="Q222" s="250">
        <v>1311</v>
      </c>
    </row>
    <row r="223" spans="1:17" ht="12.75">
      <c r="A223">
        <f t="shared" si="3"/>
        <v>223</v>
      </c>
      <c r="B223" s="249" t="s">
        <v>1641</v>
      </c>
      <c r="C223" t="s">
        <v>2377</v>
      </c>
      <c r="D223" s="250" t="s">
        <v>4864</v>
      </c>
      <c r="E223" s="250" t="s">
        <v>1642</v>
      </c>
      <c r="F223" s="250" t="s">
        <v>805</v>
      </c>
      <c r="G223" s="250" t="s">
        <v>1643</v>
      </c>
      <c r="H223" s="250" t="s">
        <v>288</v>
      </c>
      <c r="I223" s="250" t="s">
        <v>289</v>
      </c>
      <c r="J223" s="250" t="s">
        <v>290</v>
      </c>
      <c r="K223" s="250" t="s">
        <v>291</v>
      </c>
      <c r="L223" s="252">
        <v>5168878300</v>
      </c>
      <c r="M223" s="250" t="b">
        <v>1</v>
      </c>
      <c r="N223" s="251">
        <v>0.487</v>
      </c>
      <c r="O223" s="251">
        <v>0.352</v>
      </c>
      <c r="P223" s="251">
        <v>1.6646</v>
      </c>
      <c r="Q223" s="250">
        <v>1231</v>
      </c>
    </row>
    <row r="224" spans="1:17" ht="12.75">
      <c r="A224">
        <f t="shared" si="3"/>
        <v>224</v>
      </c>
      <c r="B224" s="249" t="s">
        <v>1820</v>
      </c>
      <c r="C224" t="s">
        <v>2378</v>
      </c>
      <c r="D224" s="250" t="s">
        <v>4812</v>
      </c>
      <c r="E224" s="250" t="s">
        <v>880</v>
      </c>
      <c r="F224" s="250" t="s">
        <v>2614</v>
      </c>
      <c r="G224" s="250" t="s">
        <v>1821</v>
      </c>
      <c r="H224" s="250" t="s">
        <v>1822</v>
      </c>
      <c r="I224" s="250" t="s">
        <v>1823</v>
      </c>
      <c r="J224" s="250" t="s">
        <v>1824</v>
      </c>
      <c r="K224" s="250" t="s">
        <v>1825</v>
      </c>
      <c r="L224" s="252">
        <v>3156567201</v>
      </c>
      <c r="M224" s="250" t="b">
        <v>1</v>
      </c>
      <c r="N224" s="251">
        <v>0.555</v>
      </c>
      <c r="O224" s="251">
        <v>0.426</v>
      </c>
      <c r="P224" s="251">
        <v>0.9572</v>
      </c>
      <c r="Q224" s="250">
        <v>3967</v>
      </c>
    </row>
    <row r="225" spans="1:17" ht="12.75">
      <c r="A225">
        <f t="shared" si="3"/>
        <v>225</v>
      </c>
      <c r="B225" s="249" t="s">
        <v>1859</v>
      </c>
      <c r="C225" t="s">
        <v>2377</v>
      </c>
      <c r="D225" s="250" t="s">
        <v>4864</v>
      </c>
      <c r="E225" s="250" t="s">
        <v>1860</v>
      </c>
      <c r="F225" s="250" t="s">
        <v>805</v>
      </c>
      <c r="G225" s="250" t="s">
        <v>1861</v>
      </c>
      <c r="H225" s="250" t="s">
        <v>1862</v>
      </c>
      <c r="I225" s="250" t="s">
        <v>1863</v>
      </c>
      <c r="J225" s="250" t="s">
        <v>1864</v>
      </c>
      <c r="K225" s="250" t="s">
        <v>1865</v>
      </c>
      <c r="L225" s="252">
        <v>5163348020</v>
      </c>
      <c r="M225" s="250" t="b">
        <v>1</v>
      </c>
      <c r="N225" s="251">
        <v>0.053</v>
      </c>
      <c r="O225" s="251">
        <v>0</v>
      </c>
      <c r="P225" s="251">
        <v>1.6646</v>
      </c>
      <c r="Q225" s="250">
        <v>1456</v>
      </c>
    </row>
    <row r="226" spans="1:17" ht="12.75">
      <c r="A226">
        <f t="shared" si="3"/>
        <v>226</v>
      </c>
      <c r="B226" s="249" t="s">
        <v>2140</v>
      </c>
      <c r="C226" t="s">
        <v>2355</v>
      </c>
      <c r="D226" s="250" t="s">
        <v>4855</v>
      </c>
      <c r="E226" s="250" t="s">
        <v>4821</v>
      </c>
      <c r="G226" s="250" t="s">
        <v>2141</v>
      </c>
      <c r="H226" s="250" t="s">
        <v>2142</v>
      </c>
      <c r="I226" s="250" t="s">
        <v>2143</v>
      </c>
      <c r="J226" s="250" t="s">
        <v>2144</v>
      </c>
      <c r="K226" s="250" t="s">
        <v>2145</v>
      </c>
      <c r="L226" s="252">
        <v>9147936130</v>
      </c>
      <c r="M226" s="250" t="b">
        <v>1</v>
      </c>
      <c r="N226" s="251">
        <v>0.153</v>
      </c>
      <c r="O226" s="251">
        <v>0</v>
      </c>
      <c r="P226" s="251">
        <v>1.4537</v>
      </c>
      <c r="Q226" s="250">
        <v>2014</v>
      </c>
    </row>
    <row r="227" spans="1:17" ht="12.75">
      <c r="A227">
        <f t="shared" si="3"/>
        <v>227</v>
      </c>
      <c r="B227" s="249" t="s">
        <v>2953</v>
      </c>
      <c r="C227" t="s">
        <v>2367</v>
      </c>
      <c r="D227" s="250" t="s">
        <v>4812</v>
      </c>
      <c r="E227" s="250" t="s">
        <v>2554</v>
      </c>
      <c r="G227" s="250" t="s">
        <v>2954</v>
      </c>
      <c r="H227" s="250" t="s">
        <v>2955</v>
      </c>
      <c r="I227" s="250" t="s">
        <v>2956</v>
      </c>
      <c r="J227" s="250" t="s">
        <v>2957</v>
      </c>
      <c r="K227" s="250" t="s">
        <v>2958</v>
      </c>
      <c r="L227" s="252">
        <v>5163250800</v>
      </c>
      <c r="M227" s="250" t="b">
        <v>1</v>
      </c>
      <c r="N227" s="251">
        <v>0.457</v>
      </c>
      <c r="O227" s="251">
        <v>0.406</v>
      </c>
      <c r="P227" s="251">
        <v>1.6876</v>
      </c>
      <c r="Q227" s="250">
        <v>940</v>
      </c>
    </row>
    <row r="228" spans="1:17" ht="12.75">
      <c r="A228">
        <f t="shared" si="3"/>
        <v>228</v>
      </c>
      <c r="B228" s="249" t="s">
        <v>1542</v>
      </c>
      <c r="C228" t="s">
        <v>2367</v>
      </c>
      <c r="D228" s="250" t="s">
        <v>4812</v>
      </c>
      <c r="E228" s="250" t="s">
        <v>2547</v>
      </c>
      <c r="F228" s="250" t="s">
        <v>2548</v>
      </c>
      <c r="G228" s="250" t="s">
        <v>1543</v>
      </c>
      <c r="H228" s="250" t="s">
        <v>1544</v>
      </c>
      <c r="I228" s="250" t="s">
        <v>1545</v>
      </c>
      <c r="J228" s="250" t="s">
        <v>2957</v>
      </c>
      <c r="K228" s="250" t="s">
        <v>2958</v>
      </c>
      <c r="L228" s="252">
        <v>5163250800</v>
      </c>
      <c r="M228" s="250" t="b">
        <v>0</v>
      </c>
      <c r="N228" s="251">
        <v>0</v>
      </c>
      <c r="O228" s="251">
        <v>0</v>
      </c>
      <c r="P228" s="251">
        <v>0</v>
      </c>
      <c r="Q228" s="250">
        <v>0</v>
      </c>
    </row>
    <row r="229" spans="1:17" ht="12.75">
      <c r="A229">
        <f t="shared" si="3"/>
        <v>229</v>
      </c>
      <c r="B229" s="249" t="s">
        <v>4494</v>
      </c>
      <c r="C229" t="s">
        <v>2359</v>
      </c>
      <c r="D229" s="250" t="s">
        <v>4812</v>
      </c>
      <c r="E229" s="250" t="s">
        <v>4821</v>
      </c>
      <c r="F229" s="250" t="s">
        <v>4814</v>
      </c>
      <c r="G229" s="250" t="s">
        <v>4495</v>
      </c>
      <c r="H229" s="250" t="s">
        <v>4496</v>
      </c>
      <c r="I229" s="250" t="s">
        <v>4497</v>
      </c>
      <c r="J229" s="250" t="s">
        <v>4498</v>
      </c>
      <c r="K229" s="250" t="s">
        <v>4499</v>
      </c>
      <c r="L229" s="252">
        <v>7169923629</v>
      </c>
      <c r="M229" s="250" t="b">
        <v>1</v>
      </c>
      <c r="N229" s="251">
        <v>0.782</v>
      </c>
      <c r="O229" s="251">
        <v>0.658</v>
      </c>
      <c r="P229" s="251">
        <v>1.1103</v>
      </c>
      <c r="Q229" s="250">
        <v>1779</v>
      </c>
    </row>
    <row r="230" spans="1:17" ht="12.75">
      <c r="A230">
        <f t="shared" si="3"/>
        <v>230</v>
      </c>
      <c r="B230" s="249" t="s">
        <v>2184</v>
      </c>
      <c r="C230" t="s">
        <v>2355</v>
      </c>
      <c r="D230" s="250" t="s">
        <v>4864</v>
      </c>
      <c r="E230" s="250" t="s">
        <v>3429</v>
      </c>
      <c r="F230" s="250" t="s">
        <v>2498</v>
      </c>
      <c r="G230" s="250" t="s">
        <v>2185</v>
      </c>
      <c r="H230" s="250" t="s">
        <v>2186</v>
      </c>
      <c r="I230" s="250" t="s">
        <v>2187</v>
      </c>
      <c r="J230" s="250" t="s">
        <v>2188</v>
      </c>
      <c r="K230" s="250" t="s">
        <v>2189</v>
      </c>
      <c r="L230" s="252">
        <v>9144727768</v>
      </c>
      <c r="M230" s="250" t="b">
        <v>1</v>
      </c>
      <c r="N230" s="251">
        <v>0.215</v>
      </c>
      <c r="O230" s="251">
        <v>0.095</v>
      </c>
      <c r="P230" s="251">
        <v>1.4537</v>
      </c>
      <c r="Q230" s="250">
        <v>1452</v>
      </c>
    </row>
    <row r="231" spans="1:17" ht="12.75">
      <c r="A231">
        <f t="shared" si="3"/>
        <v>231</v>
      </c>
      <c r="B231" s="249" t="s">
        <v>3639</v>
      </c>
      <c r="C231" t="s">
        <v>2379</v>
      </c>
      <c r="D231" s="250" t="s">
        <v>4864</v>
      </c>
      <c r="E231" s="250" t="s">
        <v>841</v>
      </c>
      <c r="G231" s="250" t="s">
        <v>3640</v>
      </c>
      <c r="H231" s="250" t="s">
        <v>3641</v>
      </c>
      <c r="I231" s="250" t="s">
        <v>3642</v>
      </c>
      <c r="J231" s="250" t="s">
        <v>489</v>
      </c>
      <c r="K231" s="250" t="s">
        <v>490</v>
      </c>
      <c r="L231" s="252">
        <v>5188636375</v>
      </c>
      <c r="M231" s="250" t="b">
        <v>1</v>
      </c>
      <c r="N231" s="251">
        <v>0.329</v>
      </c>
      <c r="O231" s="251">
        <v>0</v>
      </c>
      <c r="P231" s="251">
        <v>0.9774</v>
      </c>
      <c r="Q231" s="250">
        <v>120</v>
      </c>
    </row>
    <row r="232" spans="1:17" ht="12.75">
      <c r="A232">
        <f t="shared" si="3"/>
        <v>232</v>
      </c>
      <c r="B232" s="249" t="s">
        <v>3303</v>
      </c>
      <c r="C232" t="s">
        <v>2404</v>
      </c>
      <c r="D232" s="250" t="s">
        <v>4812</v>
      </c>
      <c r="E232" s="250" t="s">
        <v>2526</v>
      </c>
      <c r="F232" s="250" t="s">
        <v>2665</v>
      </c>
      <c r="G232" s="250" t="s">
        <v>3304</v>
      </c>
      <c r="H232" s="250" t="s">
        <v>3305</v>
      </c>
      <c r="I232" s="250" t="s">
        <v>3306</v>
      </c>
      <c r="J232" s="250" t="s">
        <v>3307</v>
      </c>
      <c r="K232" s="250" t="s">
        <v>3308</v>
      </c>
      <c r="L232" s="252">
        <v>6079658931</v>
      </c>
      <c r="M232" s="250" t="b">
        <v>1</v>
      </c>
      <c r="N232" s="251">
        <v>0.819</v>
      </c>
      <c r="O232" s="251">
        <v>0.721</v>
      </c>
      <c r="P232" s="251">
        <v>1.0045</v>
      </c>
      <c r="Q232" s="250">
        <v>565</v>
      </c>
    </row>
    <row r="233" spans="1:17" ht="12.75">
      <c r="A233">
        <f t="shared" si="3"/>
        <v>233</v>
      </c>
      <c r="B233" s="249" t="s">
        <v>3614</v>
      </c>
      <c r="C233" t="s">
        <v>2396</v>
      </c>
      <c r="D233" s="250" t="s">
        <v>4812</v>
      </c>
      <c r="E233" s="250" t="s">
        <v>2579</v>
      </c>
      <c r="G233" s="250" t="s">
        <v>3615</v>
      </c>
      <c r="H233" s="250" t="s">
        <v>3616</v>
      </c>
      <c r="I233" s="250" t="s">
        <v>3617</v>
      </c>
      <c r="J233" s="250" t="s">
        <v>3618</v>
      </c>
      <c r="K233" s="250" t="s">
        <v>3619</v>
      </c>
      <c r="L233" s="252">
        <v>3155628326</v>
      </c>
      <c r="M233" s="250" t="b">
        <v>1</v>
      </c>
      <c r="N233" s="251">
        <v>0.885</v>
      </c>
      <c r="O233" s="251">
        <v>0.831</v>
      </c>
      <c r="P233" s="251">
        <v>0.9543</v>
      </c>
      <c r="Q233" s="250">
        <v>799</v>
      </c>
    </row>
    <row r="234" spans="1:17" ht="12.75">
      <c r="A234">
        <f t="shared" si="3"/>
        <v>234</v>
      </c>
      <c r="B234" s="249" t="s">
        <v>197</v>
      </c>
      <c r="C234" t="s">
        <v>2394</v>
      </c>
      <c r="D234" s="250" t="s">
        <v>4855</v>
      </c>
      <c r="E234" s="250" t="s">
        <v>4848</v>
      </c>
      <c r="F234" s="250" t="s">
        <v>2498</v>
      </c>
      <c r="G234" s="250" t="s">
        <v>198</v>
      </c>
      <c r="H234" s="250" t="s">
        <v>199</v>
      </c>
      <c r="I234" s="250" t="s">
        <v>200</v>
      </c>
      <c r="J234" s="250" t="s">
        <v>201</v>
      </c>
      <c r="K234" s="250" t="s">
        <v>196</v>
      </c>
      <c r="L234" s="252">
        <v>9145786700</v>
      </c>
      <c r="M234" s="250" t="b">
        <v>1</v>
      </c>
      <c r="N234" s="251">
        <v>0</v>
      </c>
      <c r="O234" s="251">
        <v>0</v>
      </c>
      <c r="P234" s="251">
        <v>1.2048</v>
      </c>
      <c r="Q234" s="250">
        <v>166</v>
      </c>
    </row>
    <row r="235" spans="1:17" ht="12.75">
      <c r="A235">
        <f t="shared" si="3"/>
        <v>235</v>
      </c>
      <c r="B235" s="249" t="s">
        <v>1060</v>
      </c>
      <c r="C235" t="s">
        <v>2362</v>
      </c>
      <c r="D235" s="250" t="s">
        <v>4812</v>
      </c>
      <c r="E235" s="250" t="s">
        <v>4821</v>
      </c>
      <c r="F235" s="250" t="s">
        <v>2513</v>
      </c>
      <c r="G235" s="250" t="s">
        <v>711</v>
      </c>
      <c r="H235" s="250" t="s">
        <v>1061</v>
      </c>
      <c r="I235" s="250" t="s">
        <v>1062</v>
      </c>
      <c r="J235" s="250" t="s">
        <v>1063</v>
      </c>
      <c r="K235" s="250" t="s">
        <v>1064</v>
      </c>
      <c r="L235" s="252">
        <v>7167572580</v>
      </c>
      <c r="M235" s="250" t="b">
        <v>1</v>
      </c>
      <c r="N235" s="251">
        <v>0.855</v>
      </c>
      <c r="O235" s="251">
        <v>0.758</v>
      </c>
      <c r="P235" s="251">
        <v>1.1045</v>
      </c>
      <c r="Q235" s="250">
        <v>602</v>
      </c>
    </row>
    <row r="236" spans="1:17" ht="12.75">
      <c r="A236">
        <f t="shared" si="3"/>
        <v>236</v>
      </c>
      <c r="B236" s="249" t="s">
        <v>3005</v>
      </c>
      <c r="C236" t="s">
        <v>2397</v>
      </c>
      <c r="D236" s="250" t="s">
        <v>4864</v>
      </c>
      <c r="E236" s="250" t="s">
        <v>3006</v>
      </c>
      <c r="F236" s="250" t="s">
        <v>2773</v>
      </c>
      <c r="G236" s="250" t="s">
        <v>3007</v>
      </c>
      <c r="H236" s="250" t="s">
        <v>3008</v>
      </c>
      <c r="I236" s="250" t="s">
        <v>3009</v>
      </c>
      <c r="J236" s="250" t="s">
        <v>3010</v>
      </c>
      <c r="K236" s="250" t="s">
        <v>3011</v>
      </c>
      <c r="L236" s="252">
        <v>9145576141</v>
      </c>
      <c r="M236" s="250" t="b">
        <v>1</v>
      </c>
      <c r="N236" s="251">
        <v>0.38</v>
      </c>
      <c r="O236" s="251">
        <v>0.258</v>
      </c>
      <c r="P236" s="251">
        <v>1.0422</v>
      </c>
      <c r="Q236" s="250">
        <v>755</v>
      </c>
    </row>
    <row r="237" spans="1:17" ht="12.75">
      <c r="A237">
        <f t="shared" si="3"/>
        <v>237</v>
      </c>
      <c r="B237" s="249" t="s">
        <v>977</v>
      </c>
      <c r="C237" t="s">
        <v>2408</v>
      </c>
      <c r="D237" s="250" t="s">
        <v>4812</v>
      </c>
      <c r="E237" s="250" t="s">
        <v>978</v>
      </c>
      <c r="G237" s="250" t="s">
        <v>979</v>
      </c>
      <c r="H237" s="250" t="s">
        <v>980</v>
      </c>
      <c r="I237" s="250" t="s">
        <v>981</v>
      </c>
      <c r="J237" s="250" t="s">
        <v>982</v>
      </c>
      <c r="K237" s="250" t="s">
        <v>983</v>
      </c>
      <c r="L237" s="252">
        <v>5188736371</v>
      </c>
      <c r="M237" s="250" t="b">
        <v>1</v>
      </c>
      <c r="N237" s="251">
        <v>0.693</v>
      </c>
      <c r="O237" s="251">
        <v>0.551</v>
      </c>
      <c r="P237" s="251">
        <v>0.9257</v>
      </c>
      <c r="Q237" s="250">
        <v>449</v>
      </c>
    </row>
    <row r="238" spans="1:17" ht="12.75">
      <c r="A238">
        <f t="shared" si="3"/>
        <v>238</v>
      </c>
      <c r="B238" s="249" t="s">
        <v>3174</v>
      </c>
      <c r="C238" t="s">
        <v>2399</v>
      </c>
      <c r="D238" s="250" t="s">
        <v>4855</v>
      </c>
      <c r="E238" s="250" t="s">
        <v>2579</v>
      </c>
      <c r="G238" s="250" t="s">
        <v>3175</v>
      </c>
      <c r="H238" s="250" t="s">
        <v>3176</v>
      </c>
      <c r="I238" s="250" t="s">
        <v>3177</v>
      </c>
      <c r="J238" s="250" t="s">
        <v>3178</v>
      </c>
      <c r="K238" s="250" t="s">
        <v>3179</v>
      </c>
      <c r="L238" s="252">
        <v>9146477100</v>
      </c>
      <c r="M238" s="250" t="b">
        <v>1</v>
      </c>
      <c r="N238" s="251">
        <v>0.637</v>
      </c>
      <c r="O238" s="251">
        <v>0.444</v>
      </c>
      <c r="P238" s="251">
        <v>1.0562</v>
      </c>
      <c r="Q238" s="250">
        <v>1979</v>
      </c>
    </row>
    <row r="239" spans="1:17" ht="12.75">
      <c r="A239">
        <f t="shared" si="3"/>
        <v>239</v>
      </c>
      <c r="B239" s="249" t="s">
        <v>2630</v>
      </c>
      <c r="C239" t="s">
        <v>2365</v>
      </c>
      <c r="D239" s="250" t="s">
        <v>4812</v>
      </c>
      <c r="E239" s="250" t="s">
        <v>2605</v>
      </c>
      <c r="F239" s="250" t="s">
        <v>2483</v>
      </c>
      <c r="G239" s="250" t="s">
        <v>2631</v>
      </c>
      <c r="H239" s="250" t="s">
        <v>2632</v>
      </c>
      <c r="I239" s="250" t="s">
        <v>2633</v>
      </c>
      <c r="J239" s="250" t="s">
        <v>2634</v>
      </c>
      <c r="K239" s="250" t="s">
        <v>2635</v>
      </c>
      <c r="L239" s="252">
        <v>7166992368</v>
      </c>
      <c r="M239" s="250" t="b">
        <v>1</v>
      </c>
      <c r="N239" s="251">
        <v>0.651</v>
      </c>
      <c r="O239" s="251">
        <v>0.225</v>
      </c>
      <c r="P239" s="251">
        <v>0.9297</v>
      </c>
      <c r="Q239" s="250">
        <v>731</v>
      </c>
    </row>
    <row r="240" spans="1:17" ht="12.75">
      <c r="A240">
        <f t="shared" si="3"/>
        <v>240</v>
      </c>
      <c r="B240" s="249" t="s">
        <v>846</v>
      </c>
      <c r="C240" t="s">
        <v>2411</v>
      </c>
      <c r="D240" s="250" t="s">
        <v>4864</v>
      </c>
      <c r="E240" s="250" t="s">
        <v>847</v>
      </c>
      <c r="G240" s="250" t="s">
        <v>848</v>
      </c>
      <c r="H240" s="250" t="s">
        <v>849</v>
      </c>
      <c r="I240" s="250" t="s">
        <v>850</v>
      </c>
      <c r="J240" s="250" t="s">
        <v>851</v>
      </c>
      <c r="K240" s="250" t="s">
        <v>852</v>
      </c>
      <c r="L240" s="252">
        <v>6077377400</v>
      </c>
      <c r="M240" s="250" t="b">
        <v>1</v>
      </c>
      <c r="N240" s="251">
        <v>0.852</v>
      </c>
      <c r="O240" s="251">
        <v>0.793</v>
      </c>
      <c r="P240" s="251">
        <v>0.9916</v>
      </c>
      <c r="Q240" s="250">
        <v>8466</v>
      </c>
    </row>
    <row r="241" spans="1:17" ht="12.75">
      <c r="A241">
        <f t="shared" si="3"/>
        <v>241</v>
      </c>
      <c r="B241" s="249" t="s">
        <v>860</v>
      </c>
      <c r="C241" t="s">
        <v>2411</v>
      </c>
      <c r="D241" s="250" t="s">
        <v>4812</v>
      </c>
      <c r="E241" s="250" t="s">
        <v>4841</v>
      </c>
      <c r="F241" s="250" t="s">
        <v>2505</v>
      </c>
      <c r="G241" s="250" t="s">
        <v>861</v>
      </c>
      <c r="H241" s="250" t="s">
        <v>862</v>
      </c>
      <c r="I241" s="250" t="s">
        <v>863</v>
      </c>
      <c r="J241" s="250" t="s">
        <v>864</v>
      </c>
      <c r="K241" s="250" t="s">
        <v>865</v>
      </c>
      <c r="L241" s="252">
        <v>6077347114</v>
      </c>
      <c r="M241" s="250" t="b">
        <v>1</v>
      </c>
      <c r="N241" s="251">
        <v>0.797</v>
      </c>
      <c r="O241" s="251">
        <v>0.712</v>
      </c>
      <c r="P241" s="251">
        <v>0.9916</v>
      </c>
      <c r="Q241" s="250">
        <v>1148</v>
      </c>
    </row>
    <row r="242" spans="1:17" ht="12.75">
      <c r="A242">
        <f t="shared" si="3"/>
        <v>242</v>
      </c>
      <c r="B242" s="249" t="s">
        <v>1622</v>
      </c>
      <c r="C242" t="s">
        <v>2377</v>
      </c>
      <c r="D242" s="250" t="s">
        <v>4864</v>
      </c>
      <c r="E242" s="250" t="s">
        <v>4275</v>
      </c>
      <c r="G242" s="250" t="s">
        <v>1623</v>
      </c>
      <c r="H242" s="250" t="s">
        <v>1624</v>
      </c>
      <c r="I242" s="250" t="s">
        <v>1625</v>
      </c>
      <c r="J242" s="250" t="s">
        <v>1626</v>
      </c>
      <c r="K242" s="250" t="s">
        <v>1627</v>
      </c>
      <c r="L242" s="252">
        <v>5163265501</v>
      </c>
      <c r="M242" s="250" t="b">
        <v>1</v>
      </c>
      <c r="N242" s="251">
        <v>0.518</v>
      </c>
      <c r="O242" s="251">
        <v>0.515</v>
      </c>
      <c r="P242" s="251">
        <v>1.6646</v>
      </c>
      <c r="Q242" s="250">
        <v>3657</v>
      </c>
    </row>
    <row r="243" spans="1:17" ht="12.75">
      <c r="A243">
        <f t="shared" si="3"/>
        <v>243</v>
      </c>
      <c r="B243" s="249" t="s">
        <v>2196</v>
      </c>
      <c r="C243" t="s">
        <v>2355</v>
      </c>
      <c r="D243" s="250" t="s">
        <v>4812</v>
      </c>
      <c r="E243" s="250" t="s">
        <v>4821</v>
      </c>
      <c r="F243" s="250" t="s">
        <v>4849</v>
      </c>
      <c r="G243" s="250" t="s">
        <v>2197</v>
      </c>
      <c r="H243" s="250" t="s">
        <v>2198</v>
      </c>
      <c r="I243" s="250" t="s">
        <v>2199</v>
      </c>
      <c r="J243" s="250" t="s">
        <v>2200</v>
      </c>
      <c r="K243" s="250" t="s">
        <v>2201</v>
      </c>
      <c r="L243" s="252">
        <v>9145928440</v>
      </c>
      <c r="M243" s="250" t="b">
        <v>1</v>
      </c>
      <c r="N243" s="251">
        <v>0</v>
      </c>
      <c r="O243" s="251">
        <v>0</v>
      </c>
      <c r="P243" s="251">
        <v>1.4537</v>
      </c>
      <c r="Q243" s="250">
        <v>647</v>
      </c>
    </row>
    <row r="244" spans="1:17" ht="12.75">
      <c r="A244">
        <f t="shared" si="3"/>
        <v>244</v>
      </c>
      <c r="B244" s="249" t="s">
        <v>4028</v>
      </c>
      <c r="C244" t="s">
        <v>2367</v>
      </c>
      <c r="D244" s="250" t="s">
        <v>4812</v>
      </c>
      <c r="E244" s="250" t="s">
        <v>2554</v>
      </c>
      <c r="F244" s="250" t="s">
        <v>4849</v>
      </c>
      <c r="G244" s="250" t="s">
        <v>4029</v>
      </c>
      <c r="H244" s="250" t="s">
        <v>4030</v>
      </c>
      <c r="I244" s="250" t="s">
        <v>4031</v>
      </c>
      <c r="J244" s="250" t="s">
        <v>4032</v>
      </c>
      <c r="K244" s="250" t="s">
        <v>4033</v>
      </c>
      <c r="L244" s="252">
        <v>5162665402</v>
      </c>
      <c r="M244" s="250" t="b">
        <v>1</v>
      </c>
      <c r="N244" s="251">
        <v>0.635</v>
      </c>
      <c r="O244" s="251">
        <v>0.29</v>
      </c>
      <c r="P244" s="251">
        <v>1.6876</v>
      </c>
      <c r="Q244" s="250">
        <v>2004</v>
      </c>
    </row>
    <row r="245" spans="1:17" ht="12.75">
      <c r="A245">
        <f t="shared" si="3"/>
        <v>245</v>
      </c>
      <c r="B245" s="249" t="s">
        <v>4506</v>
      </c>
      <c r="C245" t="s">
        <v>2359</v>
      </c>
      <c r="D245" s="250" t="s">
        <v>4812</v>
      </c>
      <c r="E245" s="250" t="s">
        <v>4507</v>
      </c>
      <c r="F245" s="250" t="s">
        <v>2548</v>
      </c>
      <c r="G245" s="250" t="s">
        <v>4508</v>
      </c>
      <c r="H245" s="250" t="s">
        <v>4509</v>
      </c>
      <c r="I245" s="250" t="s">
        <v>4510</v>
      </c>
      <c r="J245" s="250" t="s">
        <v>4511</v>
      </c>
      <c r="K245" s="250" t="s">
        <v>4512</v>
      </c>
      <c r="L245" s="252">
        <v>7165492300</v>
      </c>
      <c r="M245" s="250" t="b">
        <v>1</v>
      </c>
      <c r="N245" s="251">
        <v>0.82</v>
      </c>
      <c r="O245" s="251">
        <v>0.73</v>
      </c>
      <c r="P245" s="251">
        <v>1.1103</v>
      </c>
      <c r="Q245" s="250">
        <v>3653</v>
      </c>
    </row>
    <row r="246" spans="1:17" ht="12.75">
      <c r="A246">
        <f t="shared" si="3"/>
        <v>246</v>
      </c>
      <c r="B246" s="249" t="s">
        <v>4073</v>
      </c>
      <c r="C246" t="s">
        <v>2378</v>
      </c>
      <c r="D246" s="250" t="s">
        <v>4812</v>
      </c>
      <c r="E246" s="250" t="s">
        <v>698</v>
      </c>
      <c r="F246" s="250" t="s">
        <v>2786</v>
      </c>
      <c r="G246" s="250" t="s">
        <v>4074</v>
      </c>
      <c r="H246" s="250" t="s">
        <v>4075</v>
      </c>
      <c r="I246" s="250" t="s">
        <v>2508</v>
      </c>
      <c r="J246" s="250" t="s">
        <v>4076</v>
      </c>
      <c r="K246" s="250" t="s">
        <v>4077</v>
      </c>
      <c r="L246" s="252">
        <v>3156835811</v>
      </c>
      <c r="M246" s="250" t="b">
        <v>1</v>
      </c>
      <c r="N246" s="251">
        <v>0.777</v>
      </c>
      <c r="O246" s="251">
        <v>0.686</v>
      </c>
      <c r="P246" s="251">
        <v>0.9572</v>
      </c>
      <c r="Q246" s="250">
        <v>966</v>
      </c>
    </row>
    <row r="247" spans="1:17" ht="12.75">
      <c r="A247">
        <f t="shared" si="3"/>
        <v>247</v>
      </c>
      <c r="B247" s="249" t="s">
        <v>9</v>
      </c>
      <c r="C247" t="s">
        <v>2389</v>
      </c>
      <c r="D247" s="250" t="s">
        <v>4812</v>
      </c>
      <c r="E247" s="250" t="s">
        <v>2579</v>
      </c>
      <c r="G247" s="250" t="s">
        <v>10</v>
      </c>
      <c r="H247" s="250" t="s">
        <v>11</v>
      </c>
      <c r="I247" s="250" t="s">
        <v>12</v>
      </c>
      <c r="J247" s="250" t="s">
        <v>13</v>
      </c>
      <c r="K247" s="250" t="s">
        <v>14</v>
      </c>
      <c r="L247" s="252">
        <v>7162237600</v>
      </c>
      <c r="M247" s="250" t="b">
        <v>1</v>
      </c>
      <c r="N247" s="251">
        <v>0.682</v>
      </c>
      <c r="O247" s="251">
        <v>0.542</v>
      </c>
      <c r="P247" s="251">
        <v>1.0576</v>
      </c>
      <c r="Q247" s="250">
        <v>6961</v>
      </c>
    </row>
    <row r="248" spans="1:17" ht="12.75">
      <c r="A248">
        <f t="shared" si="3"/>
        <v>248</v>
      </c>
      <c r="B248" s="249" t="s">
        <v>784</v>
      </c>
      <c r="C248" t="s">
        <v>2382</v>
      </c>
      <c r="D248" s="250" t="s">
        <v>4812</v>
      </c>
      <c r="E248" s="250" t="s">
        <v>785</v>
      </c>
      <c r="G248" s="250" t="s">
        <v>786</v>
      </c>
      <c r="H248" s="250" t="s">
        <v>787</v>
      </c>
      <c r="I248" s="250" t="s">
        <v>788</v>
      </c>
      <c r="J248" s="250" t="s">
        <v>789</v>
      </c>
      <c r="K248" s="250" t="s">
        <v>790</v>
      </c>
      <c r="L248" s="252">
        <v>7166656624</v>
      </c>
      <c r="M248" s="250" t="b">
        <v>1</v>
      </c>
      <c r="N248" s="251">
        <v>0.808</v>
      </c>
      <c r="O248" s="251">
        <v>0.733</v>
      </c>
      <c r="P248" s="251">
        <v>0.9368</v>
      </c>
      <c r="Q248" s="250">
        <v>1552</v>
      </c>
    </row>
    <row r="249" spans="1:17" ht="12.75">
      <c r="A249">
        <f t="shared" si="3"/>
        <v>249</v>
      </c>
      <c r="B249" s="249" t="s">
        <v>2999</v>
      </c>
      <c r="C249" t="s">
        <v>2397</v>
      </c>
      <c r="D249" s="250" t="s">
        <v>4864</v>
      </c>
      <c r="E249" s="250" t="s">
        <v>4069</v>
      </c>
      <c r="G249" s="250" t="s">
        <v>3000</v>
      </c>
      <c r="H249" s="250" t="s">
        <v>3001</v>
      </c>
      <c r="I249" s="250" t="s">
        <v>3002</v>
      </c>
      <c r="J249" s="250" t="s">
        <v>3003</v>
      </c>
      <c r="K249" s="250" t="s">
        <v>3004</v>
      </c>
      <c r="L249" s="252">
        <v>9144345884</v>
      </c>
      <c r="M249" s="250" t="b">
        <v>1</v>
      </c>
      <c r="N249" s="251">
        <v>0.648</v>
      </c>
      <c r="O249" s="251">
        <v>0.493</v>
      </c>
      <c r="P249" s="251">
        <v>1.0422</v>
      </c>
      <c r="Q249" s="250">
        <v>1431</v>
      </c>
    </row>
    <row r="250" spans="1:17" ht="12.75">
      <c r="A250">
        <f t="shared" si="3"/>
        <v>250</v>
      </c>
      <c r="B250" s="249" t="s">
        <v>1967</v>
      </c>
      <c r="C250" t="s">
        <v>2377</v>
      </c>
      <c r="D250" s="250" t="s">
        <v>4812</v>
      </c>
      <c r="E250" s="250" t="s">
        <v>1968</v>
      </c>
      <c r="F250" s="250" t="s">
        <v>2513</v>
      </c>
      <c r="G250" s="250" t="s">
        <v>1969</v>
      </c>
      <c r="H250" s="250" t="s">
        <v>1970</v>
      </c>
      <c r="I250" s="250" t="s">
        <v>1971</v>
      </c>
      <c r="J250" s="250" t="s">
        <v>1972</v>
      </c>
      <c r="K250" s="250" t="s">
        <v>1973</v>
      </c>
      <c r="L250" s="252">
        <v>5167526510</v>
      </c>
      <c r="M250" s="250" t="b">
        <v>1</v>
      </c>
      <c r="N250" s="251">
        <v>0.475</v>
      </c>
      <c r="O250" s="251">
        <v>0.273</v>
      </c>
      <c r="P250" s="251">
        <v>1.6646</v>
      </c>
      <c r="Q250" s="250">
        <v>5776</v>
      </c>
    </row>
    <row r="251" spans="1:17" ht="12.75">
      <c r="A251">
        <f t="shared" si="3"/>
        <v>251</v>
      </c>
      <c r="B251" s="249" t="s">
        <v>4096</v>
      </c>
      <c r="C251" t="s">
        <v>2378</v>
      </c>
      <c r="D251" s="250" t="s">
        <v>4855</v>
      </c>
      <c r="E251" s="250" t="s">
        <v>798</v>
      </c>
      <c r="G251" s="250" t="s">
        <v>350</v>
      </c>
      <c r="H251" s="250" t="s">
        <v>4097</v>
      </c>
      <c r="I251" s="250" t="s">
        <v>4098</v>
      </c>
      <c r="J251" s="250" t="s">
        <v>4099</v>
      </c>
      <c r="K251" s="250" t="s">
        <v>4100</v>
      </c>
      <c r="L251" s="252">
        <v>3156829192</v>
      </c>
      <c r="M251" s="250" t="b">
        <v>1</v>
      </c>
      <c r="N251" s="251">
        <v>0.618</v>
      </c>
      <c r="O251" s="251">
        <v>0.467</v>
      </c>
      <c r="P251" s="251">
        <v>0.9572</v>
      </c>
      <c r="Q251" s="250">
        <v>4132</v>
      </c>
    </row>
    <row r="252" spans="1:17" ht="12.75">
      <c r="A252">
        <f t="shared" si="3"/>
        <v>252</v>
      </c>
      <c r="B252" s="249" t="s">
        <v>2511</v>
      </c>
      <c r="C252" t="s">
        <v>2364</v>
      </c>
      <c r="D252" s="250" t="s">
        <v>4812</v>
      </c>
      <c r="E252" s="250" t="s">
        <v>2512</v>
      </c>
      <c r="F252" s="250" t="s">
        <v>2513</v>
      </c>
      <c r="G252" s="250" t="s">
        <v>2514</v>
      </c>
      <c r="H252" s="250" t="s">
        <v>2515</v>
      </c>
      <c r="I252" s="250" t="s">
        <v>2516</v>
      </c>
      <c r="J252" s="250" t="s">
        <v>2517</v>
      </c>
      <c r="K252" s="250" t="s">
        <v>2518</v>
      </c>
      <c r="L252" s="252">
        <v>7165672251</v>
      </c>
      <c r="M252" s="250" t="b">
        <v>1</v>
      </c>
      <c r="N252" s="251">
        <v>0.849</v>
      </c>
      <c r="O252" s="251">
        <v>0.779</v>
      </c>
      <c r="P252" s="251">
        <v>0.9467</v>
      </c>
      <c r="Q252" s="250">
        <v>831</v>
      </c>
    </row>
    <row r="253" spans="1:17" ht="12.75">
      <c r="A253">
        <f t="shared" si="3"/>
        <v>253</v>
      </c>
      <c r="B253" s="249" t="s">
        <v>2871</v>
      </c>
      <c r="C253" t="s">
        <v>2367</v>
      </c>
      <c r="D253" s="250" t="s">
        <v>4812</v>
      </c>
      <c r="E253" s="250" t="s">
        <v>4507</v>
      </c>
      <c r="G253" s="250" t="s">
        <v>2872</v>
      </c>
      <c r="H253" s="250" t="s">
        <v>2873</v>
      </c>
      <c r="I253" s="250" t="s">
        <v>2874</v>
      </c>
      <c r="J253" s="250" t="s">
        <v>2875</v>
      </c>
      <c r="K253" s="250" t="s">
        <v>2876</v>
      </c>
      <c r="L253" s="252">
        <v>5165835626</v>
      </c>
      <c r="M253" s="250" t="b">
        <v>1</v>
      </c>
      <c r="N253" s="251">
        <v>0</v>
      </c>
      <c r="O253" s="251">
        <v>0</v>
      </c>
      <c r="P253" s="251">
        <v>1.6876</v>
      </c>
      <c r="Q253" s="250">
        <v>43</v>
      </c>
    </row>
    <row r="254" spans="1:17" ht="12.75">
      <c r="A254">
        <f t="shared" si="3"/>
        <v>254</v>
      </c>
      <c r="B254" s="249" t="s">
        <v>2976</v>
      </c>
      <c r="C254" t="s">
        <v>2367</v>
      </c>
      <c r="D254" s="250" t="s">
        <v>4864</v>
      </c>
      <c r="E254" s="250" t="s">
        <v>1353</v>
      </c>
      <c r="G254" s="250" t="s">
        <v>2977</v>
      </c>
      <c r="H254" s="250" t="s">
        <v>2978</v>
      </c>
      <c r="I254" s="250" t="s">
        <v>2979</v>
      </c>
      <c r="J254" s="250" t="s">
        <v>2980</v>
      </c>
      <c r="K254" s="250" t="s">
        <v>2981</v>
      </c>
      <c r="L254" s="252">
        <v>5167887444</v>
      </c>
      <c r="M254" s="250" t="b">
        <v>1</v>
      </c>
      <c r="N254" s="251">
        <v>0</v>
      </c>
      <c r="O254" s="251">
        <v>0</v>
      </c>
      <c r="P254" s="251">
        <v>1.6876</v>
      </c>
      <c r="Q254" s="250">
        <v>0</v>
      </c>
    </row>
    <row r="255" spans="1:17" ht="12.75">
      <c r="A255">
        <f t="shared" si="3"/>
        <v>255</v>
      </c>
      <c r="B255" s="249" t="s">
        <v>304</v>
      </c>
      <c r="C255" t="s">
        <v>2377</v>
      </c>
      <c r="D255" s="250" t="s">
        <v>4812</v>
      </c>
      <c r="E255" s="250" t="s">
        <v>2579</v>
      </c>
      <c r="F255" s="250" t="s">
        <v>2548</v>
      </c>
      <c r="G255" s="250" t="s">
        <v>1022</v>
      </c>
      <c r="H255" s="250" t="s">
        <v>305</v>
      </c>
      <c r="I255" s="250" t="s">
        <v>306</v>
      </c>
      <c r="J255" s="250" t="s">
        <v>307</v>
      </c>
      <c r="K255" s="250" t="s">
        <v>308</v>
      </c>
      <c r="L255" s="252">
        <v>5163520766</v>
      </c>
      <c r="M255" s="250" t="b">
        <v>1</v>
      </c>
      <c r="N255" s="251">
        <v>0.445</v>
      </c>
      <c r="O255" s="251">
        <v>0.386</v>
      </c>
      <c r="P255" s="251">
        <v>1.6646</v>
      </c>
      <c r="Q255" s="250">
        <v>1662</v>
      </c>
    </row>
    <row r="256" spans="1:17" ht="12.75">
      <c r="A256">
        <f t="shared" si="3"/>
        <v>256</v>
      </c>
      <c r="B256" s="249" t="s">
        <v>3211</v>
      </c>
      <c r="C256" t="s">
        <v>2391</v>
      </c>
      <c r="D256" s="250" t="s">
        <v>4855</v>
      </c>
      <c r="E256" s="250" t="s">
        <v>3212</v>
      </c>
      <c r="G256" s="250" t="s">
        <v>3213</v>
      </c>
      <c r="H256" s="250" t="s">
        <v>3214</v>
      </c>
      <c r="I256" s="250" t="s">
        <v>3215</v>
      </c>
      <c r="J256" s="250" t="s">
        <v>3216</v>
      </c>
      <c r="K256" s="250" t="s">
        <v>3217</v>
      </c>
      <c r="L256" s="252">
        <v>9146514407</v>
      </c>
      <c r="M256" s="250" t="b">
        <v>1</v>
      </c>
      <c r="N256" s="251">
        <v>0.559</v>
      </c>
      <c r="O256" s="251">
        <v>0.464</v>
      </c>
      <c r="P256" s="251">
        <v>1.1968</v>
      </c>
      <c r="Q256" s="250">
        <v>704</v>
      </c>
    </row>
    <row r="257" spans="1:17" ht="12.75">
      <c r="A257">
        <f t="shared" si="3"/>
        <v>257</v>
      </c>
      <c r="B257" s="249" t="s">
        <v>2772</v>
      </c>
      <c r="C257" t="s">
        <v>2368</v>
      </c>
      <c r="D257" s="250" t="s">
        <v>4812</v>
      </c>
      <c r="E257" s="250" t="s">
        <v>2605</v>
      </c>
      <c r="F257" s="250" t="s">
        <v>2773</v>
      </c>
      <c r="G257" s="250" t="s">
        <v>2774</v>
      </c>
      <c r="H257" s="250" t="s">
        <v>2775</v>
      </c>
      <c r="I257" s="250" t="s">
        <v>2776</v>
      </c>
      <c r="J257" s="250" t="s">
        <v>152</v>
      </c>
      <c r="K257" s="250" t="s">
        <v>153</v>
      </c>
      <c r="L257" s="252">
        <v>5188534415</v>
      </c>
      <c r="M257" s="250" t="b">
        <v>1</v>
      </c>
      <c r="N257" s="251">
        <v>0.833</v>
      </c>
      <c r="O257" s="251">
        <v>0.762</v>
      </c>
      <c r="P257" s="251">
        <v>0.9987</v>
      </c>
      <c r="Q257" s="250">
        <v>1792</v>
      </c>
    </row>
    <row r="258" spans="1:17" ht="12.75">
      <c r="A258">
        <f aca="true" t="shared" si="4" ref="A258:A321">A257+1</f>
        <v>258</v>
      </c>
      <c r="B258" s="249" t="s">
        <v>797</v>
      </c>
      <c r="C258" t="s">
        <v>2382</v>
      </c>
      <c r="D258" s="250" t="s">
        <v>4812</v>
      </c>
      <c r="E258" s="250" t="s">
        <v>798</v>
      </c>
      <c r="G258" s="250" t="s">
        <v>799</v>
      </c>
      <c r="H258" s="250" t="s">
        <v>800</v>
      </c>
      <c r="I258" s="250" t="s">
        <v>801</v>
      </c>
      <c r="J258" s="250" t="s">
        <v>802</v>
      </c>
      <c r="K258" s="250" t="s">
        <v>803</v>
      </c>
      <c r="L258" s="252">
        <v>7169652711</v>
      </c>
      <c r="M258" s="250" t="b">
        <v>1</v>
      </c>
      <c r="N258" s="251">
        <v>0.825</v>
      </c>
      <c r="O258" s="251">
        <v>0.776</v>
      </c>
      <c r="P258" s="251">
        <v>0.9368</v>
      </c>
      <c r="Q258" s="250">
        <v>685</v>
      </c>
    </row>
    <row r="259" spans="1:17" ht="12.75">
      <c r="A259">
        <f t="shared" si="4"/>
        <v>259</v>
      </c>
      <c r="B259" s="249" t="s">
        <v>4398</v>
      </c>
      <c r="C259" t="s">
        <v>2370</v>
      </c>
      <c r="D259" s="250" t="s">
        <v>4812</v>
      </c>
      <c r="E259" s="250" t="s">
        <v>2526</v>
      </c>
      <c r="F259" s="250" t="s">
        <v>2505</v>
      </c>
      <c r="G259" s="250" t="s">
        <v>4399</v>
      </c>
      <c r="H259" s="250" t="s">
        <v>4400</v>
      </c>
      <c r="I259" s="250" t="s">
        <v>4401</v>
      </c>
      <c r="J259" s="250" t="s">
        <v>4402</v>
      </c>
      <c r="K259" s="250" t="s">
        <v>4403</v>
      </c>
      <c r="L259" s="252">
        <v>5186395594</v>
      </c>
      <c r="M259" s="250" t="b">
        <v>1</v>
      </c>
      <c r="N259" s="251">
        <v>0.754</v>
      </c>
      <c r="O259" s="251">
        <v>0.579</v>
      </c>
      <c r="P259" s="251">
        <v>0.972</v>
      </c>
      <c r="Q259" s="250">
        <v>643</v>
      </c>
    </row>
    <row r="260" spans="1:17" ht="12.75">
      <c r="A260">
        <f t="shared" si="4"/>
        <v>260</v>
      </c>
      <c r="B260" s="249" t="s">
        <v>4404</v>
      </c>
      <c r="C260" t="s">
        <v>2370</v>
      </c>
      <c r="D260" s="250" t="s">
        <v>4812</v>
      </c>
      <c r="E260" s="250" t="s">
        <v>4405</v>
      </c>
      <c r="G260" s="250" t="s">
        <v>4406</v>
      </c>
      <c r="H260" s="250" t="s">
        <v>4407</v>
      </c>
      <c r="I260" s="250" t="s">
        <v>4408</v>
      </c>
      <c r="J260" s="250" t="s">
        <v>4409</v>
      </c>
      <c r="K260" s="250" t="s">
        <v>4410</v>
      </c>
      <c r="L260" s="252">
        <v>5187476880</v>
      </c>
      <c r="M260" s="250" t="b">
        <v>1</v>
      </c>
      <c r="N260" s="251">
        <v>0.87</v>
      </c>
      <c r="O260" s="251">
        <v>0.76</v>
      </c>
      <c r="P260" s="251">
        <v>0.972</v>
      </c>
      <c r="Q260" s="250">
        <v>571</v>
      </c>
    </row>
    <row r="261" spans="1:17" ht="12.75">
      <c r="A261">
        <f t="shared" si="4"/>
        <v>261</v>
      </c>
      <c r="B261" s="249" t="s">
        <v>154</v>
      </c>
      <c r="C261" t="s">
        <v>2368</v>
      </c>
      <c r="D261" s="250" t="s">
        <v>4864</v>
      </c>
      <c r="E261" s="250" t="s">
        <v>155</v>
      </c>
      <c r="F261" s="250" t="s">
        <v>4849</v>
      </c>
      <c r="G261" s="250" t="s">
        <v>156</v>
      </c>
      <c r="H261" s="250" t="s">
        <v>157</v>
      </c>
      <c r="I261" s="250" t="s">
        <v>158</v>
      </c>
      <c r="J261" s="250" t="s">
        <v>159</v>
      </c>
      <c r="K261" s="250" t="s">
        <v>160</v>
      </c>
      <c r="L261" s="252">
        <v>5189932123</v>
      </c>
      <c r="M261" s="250" t="b">
        <v>1</v>
      </c>
      <c r="N261" s="251">
        <v>0.875</v>
      </c>
      <c r="O261" s="251">
        <v>0.781</v>
      </c>
      <c r="P261" s="251">
        <v>0.9987</v>
      </c>
      <c r="Q261" s="250">
        <v>1026</v>
      </c>
    </row>
    <row r="262" spans="1:17" ht="12.75">
      <c r="A262">
        <f t="shared" si="4"/>
        <v>262</v>
      </c>
      <c r="B262" s="249" t="s">
        <v>1172</v>
      </c>
      <c r="C262" t="s">
        <v>2387</v>
      </c>
      <c r="D262" s="250" t="s">
        <v>4812</v>
      </c>
      <c r="E262" s="250" t="s">
        <v>4841</v>
      </c>
      <c r="G262" s="250" t="s">
        <v>1173</v>
      </c>
      <c r="H262" s="250" t="s">
        <v>1174</v>
      </c>
      <c r="I262" s="250" t="s">
        <v>1175</v>
      </c>
      <c r="J262" s="250" t="s">
        <v>1176</v>
      </c>
      <c r="K262" s="250" t="s">
        <v>1177</v>
      </c>
      <c r="L262" s="252">
        <v>3158945083</v>
      </c>
      <c r="M262" s="250" t="b">
        <v>1</v>
      </c>
      <c r="N262" s="251">
        <v>0.8</v>
      </c>
      <c r="O262" s="251">
        <v>0.691</v>
      </c>
      <c r="P262" s="251">
        <v>0.9335</v>
      </c>
      <c r="Q262" s="250">
        <v>1304</v>
      </c>
    </row>
    <row r="263" spans="1:17" ht="12.75">
      <c r="A263">
        <f t="shared" si="4"/>
        <v>263</v>
      </c>
      <c r="B263" s="249" t="s">
        <v>4281</v>
      </c>
      <c r="C263" t="s">
        <v>2369</v>
      </c>
      <c r="D263" s="250" t="s">
        <v>4812</v>
      </c>
      <c r="E263" s="250" t="s">
        <v>2605</v>
      </c>
      <c r="G263" s="250" t="s">
        <v>4282</v>
      </c>
      <c r="H263" s="250" t="s">
        <v>4283</v>
      </c>
      <c r="I263" s="250" t="s">
        <v>4284</v>
      </c>
      <c r="J263" s="250" t="s">
        <v>4285</v>
      </c>
      <c r="K263" s="250" t="s">
        <v>4286</v>
      </c>
      <c r="L263" s="252">
        <v>6078293551</v>
      </c>
      <c r="M263" s="250" t="b">
        <v>1</v>
      </c>
      <c r="N263" s="251">
        <v>0.778</v>
      </c>
      <c r="O263" s="251">
        <v>0.628</v>
      </c>
      <c r="P263" s="251">
        <v>0.9998</v>
      </c>
      <c r="Q263" s="250">
        <v>387</v>
      </c>
    </row>
    <row r="264" spans="1:17" ht="12.75">
      <c r="A264">
        <f t="shared" si="4"/>
        <v>264</v>
      </c>
      <c r="B264" s="249" t="s">
        <v>1628</v>
      </c>
      <c r="C264" t="s">
        <v>2377</v>
      </c>
      <c r="D264" s="250" t="s">
        <v>4812</v>
      </c>
      <c r="E264" s="250" t="s">
        <v>1629</v>
      </c>
      <c r="F264" s="250" t="s">
        <v>4814</v>
      </c>
      <c r="G264" s="250" t="s">
        <v>1630</v>
      </c>
      <c r="H264" s="250" t="s">
        <v>1631</v>
      </c>
      <c r="I264" s="250" t="s">
        <v>2529</v>
      </c>
      <c r="J264" s="250" t="s">
        <v>1632</v>
      </c>
      <c r="K264" s="250" t="s">
        <v>1633</v>
      </c>
      <c r="L264" s="252">
        <v>5164816770</v>
      </c>
      <c r="M264" s="250" t="b">
        <v>1</v>
      </c>
      <c r="N264" s="251">
        <v>0.454</v>
      </c>
      <c r="O264" s="251">
        <v>0.336</v>
      </c>
      <c r="P264" s="251">
        <v>1.6646</v>
      </c>
      <c r="Q264" s="250">
        <v>1677</v>
      </c>
    </row>
    <row r="265" spans="1:17" ht="12.75">
      <c r="A265">
        <f t="shared" si="4"/>
        <v>265</v>
      </c>
      <c r="B265" s="249" t="s">
        <v>2636</v>
      </c>
      <c r="C265" t="s">
        <v>2365</v>
      </c>
      <c r="D265" s="250" t="s">
        <v>4812</v>
      </c>
      <c r="E265" s="250" t="s">
        <v>2476</v>
      </c>
      <c r="F265" s="250" t="s">
        <v>2637</v>
      </c>
      <c r="G265" s="250" t="s">
        <v>2638</v>
      </c>
      <c r="H265" s="250" t="s">
        <v>2639</v>
      </c>
      <c r="I265" s="250" t="s">
        <v>2640</v>
      </c>
      <c r="J265" s="250" t="s">
        <v>2641</v>
      </c>
      <c r="K265" s="250" t="s">
        <v>2642</v>
      </c>
      <c r="L265" s="252">
        <v>7166763723</v>
      </c>
      <c r="M265" s="250" t="b">
        <v>1</v>
      </c>
      <c r="N265" s="251">
        <v>0.849</v>
      </c>
      <c r="O265" s="251">
        <v>0.791</v>
      </c>
      <c r="P265" s="251">
        <v>0.9297</v>
      </c>
      <c r="Q265" s="250">
        <v>1018</v>
      </c>
    </row>
    <row r="266" spans="1:17" ht="12.75">
      <c r="A266">
        <f t="shared" si="4"/>
        <v>266</v>
      </c>
      <c r="B266" s="249" t="s">
        <v>815</v>
      </c>
      <c r="C266" t="s">
        <v>2382</v>
      </c>
      <c r="D266" s="250" t="s">
        <v>4812</v>
      </c>
      <c r="E266" s="250" t="s">
        <v>2526</v>
      </c>
      <c r="F266" s="250" t="s">
        <v>2665</v>
      </c>
      <c r="G266" s="250" t="s">
        <v>816</v>
      </c>
      <c r="H266" s="250" t="s">
        <v>817</v>
      </c>
      <c r="I266" s="250" t="s">
        <v>768</v>
      </c>
      <c r="J266" s="250" t="s">
        <v>818</v>
      </c>
      <c r="K266" s="250" t="s">
        <v>819</v>
      </c>
      <c r="L266" s="252">
        <v>7166791581</v>
      </c>
      <c r="M266" s="250" t="b">
        <v>1</v>
      </c>
      <c r="N266" s="251">
        <v>0.827</v>
      </c>
      <c r="O266" s="251">
        <v>0.729</v>
      </c>
      <c r="P266" s="251">
        <v>0.9368</v>
      </c>
      <c r="Q266" s="250">
        <v>2062</v>
      </c>
    </row>
    <row r="267" spans="1:17" ht="12.75">
      <c r="A267">
        <f t="shared" si="4"/>
        <v>267</v>
      </c>
      <c r="B267" s="249" t="s">
        <v>1579</v>
      </c>
      <c r="C267" t="s">
        <v>2377</v>
      </c>
      <c r="D267" s="250" t="s">
        <v>4855</v>
      </c>
      <c r="E267" s="250" t="s">
        <v>1580</v>
      </c>
      <c r="F267" s="250" t="s">
        <v>2614</v>
      </c>
      <c r="G267" s="250" t="s">
        <v>1581</v>
      </c>
      <c r="H267" s="250" t="s">
        <v>1582</v>
      </c>
      <c r="I267" s="250" t="s">
        <v>1583</v>
      </c>
      <c r="J267" s="250" t="s">
        <v>1584</v>
      </c>
      <c r="K267" s="250" t="s">
        <v>1585</v>
      </c>
      <c r="L267" s="252">
        <v>5168675205</v>
      </c>
      <c r="M267" s="250" t="b">
        <v>1</v>
      </c>
      <c r="N267" s="251">
        <v>0.62</v>
      </c>
      <c r="O267" s="251">
        <v>0.589</v>
      </c>
      <c r="P267" s="251">
        <v>1.6646</v>
      </c>
      <c r="Q267" s="250">
        <v>6729</v>
      </c>
    </row>
    <row r="268" spans="1:17" ht="12.75">
      <c r="A268">
        <f t="shared" si="4"/>
        <v>268</v>
      </c>
      <c r="B268" s="249" t="s">
        <v>743</v>
      </c>
      <c r="C268" t="s">
        <v>2382</v>
      </c>
      <c r="D268" s="250" t="s">
        <v>4812</v>
      </c>
      <c r="E268" s="250" t="s">
        <v>744</v>
      </c>
      <c r="F268" s="250" t="s">
        <v>2548</v>
      </c>
      <c r="G268" s="250" t="s">
        <v>745</v>
      </c>
      <c r="H268" s="250" t="s">
        <v>746</v>
      </c>
      <c r="I268" s="250" t="s">
        <v>747</v>
      </c>
      <c r="J268" s="250" t="s">
        <v>748</v>
      </c>
      <c r="K268" s="250" t="s">
        <v>749</v>
      </c>
      <c r="L268" s="252">
        <v>7165693255</v>
      </c>
      <c r="M268" s="250" t="b">
        <v>1</v>
      </c>
      <c r="N268" s="251">
        <v>0.867</v>
      </c>
      <c r="O268" s="251">
        <v>0.809</v>
      </c>
      <c r="P268" s="251">
        <v>0.9368</v>
      </c>
      <c r="Q268" s="250">
        <v>1139</v>
      </c>
    </row>
    <row r="269" spans="1:17" ht="12.75">
      <c r="A269">
        <f t="shared" si="4"/>
        <v>269</v>
      </c>
      <c r="B269" s="249" t="s">
        <v>2504</v>
      </c>
      <c r="C269" t="s">
        <v>2364</v>
      </c>
      <c r="D269" s="250" t="s">
        <v>4812</v>
      </c>
      <c r="E269" s="250" t="s">
        <v>4841</v>
      </c>
      <c r="F269" s="250" t="s">
        <v>2505</v>
      </c>
      <c r="G269" s="250" t="s">
        <v>2506</v>
      </c>
      <c r="H269" s="250" t="s">
        <v>2507</v>
      </c>
      <c r="I269" s="250" t="s">
        <v>2508</v>
      </c>
      <c r="J269" s="250" t="s">
        <v>2509</v>
      </c>
      <c r="K269" s="250" t="s">
        <v>2510</v>
      </c>
      <c r="L269" s="252">
        <v>7169733321</v>
      </c>
      <c r="M269" s="250" t="b">
        <v>1</v>
      </c>
      <c r="N269" s="251">
        <v>0.902</v>
      </c>
      <c r="O269" s="251">
        <v>0.86</v>
      </c>
      <c r="P269" s="251">
        <v>0.9467</v>
      </c>
      <c r="Q269" s="250">
        <v>437</v>
      </c>
    </row>
    <row r="270" spans="1:17" ht="12.75">
      <c r="A270">
        <f t="shared" si="4"/>
        <v>270</v>
      </c>
      <c r="B270" s="249" t="s">
        <v>4530</v>
      </c>
      <c r="C270" t="s">
        <v>2359</v>
      </c>
      <c r="D270" s="250" t="s">
        <v>4855</v>
      </c>
      <c r="E270" s="250" t="s">
        <v>2793</v>
      </c>
      <c r="G270" s="250" t="s">
        <v>4531</v>
      </c>
      <c r="H270" s="250" t="s">
        <v>4532</v>
      </c>
      <c r="I270" s="250" t="s">
        <v>4533</v>
      </c>
      <c r="J270" s="250" t="s">
        <v>4524</v>
      </c>
      <c r="K270" s="250" t="s">
        <v>4525</v>
      </c>
      <c r="L270" s="252">
        <v>7166496001</v>
      </c>
      <c r="M270" s="250" t="b">
        <v>1</v>
      </c>
      <c r="N270" s="251">
        <v>0.74</v>
      </c>
      <c r="O270" s="251">
        <v>0.61</v>
      </c>
      <c r="P270" s="251">
        <v>1.1103</v>
      </c>
      <c r="Q270" s="250">
        <v>5461</v>
      </c>
    </row>
    <row r="271" spans="1:17" ht="12.75">
      <c r="A271">
        <f t="shared" si="4"/>
        <v>271</v>
      </c>
      <c r="B271" s="249" t="s">
        <v>3257</v>
      </c>
      <c r="C271" t="s">
        <v>2366</v>
      </c>
      <c r="D271" s="250" t="s">
        <v>4812</v>
      </c>
      <c r="E271" s="250" t="s">
        <v>2605</v>
      </c>
      <c r="F271" s="250" t="s">
        <v>2548</v>
      </c>
      <c r="G271" s="250" t="s">
        <v>3258</v>
      </c>
      <c r="H271" s="250" t="s">
        <v>3259</v>
      </c>
      <c r="I271" s="250" t="s">
        <v>3260</v>
      </c>
      <c r="J271" s="250" t="s">
        <v>3261</v>
      </c>
      <c r="K271" s="250" t="s">
        <v>3262</v>
      </c>
      <c r="L271" s="252">
        <v>3155935510</v>
      </c>
      <c r="M271" s="250" t="b">
        <v>1</v>
      </c>
      <c r="N271" s="251">
        <v>0.805</v>
      </c>
      <c r="O271" s="251">
        <v>0.748</v>
      </c>
      <c r="P271" s="251">
        <v>1.0517</v>
      </c>
      <c r="Q271" s="250">
        <v>4172</v>
      </c>
    </row>
    <row r="272" spans="1:17" ht="12.75">
      <c r="A272">
        <f t="shared" si="4"/>
        <v>272</v>
      </c>
      <c r="B272" s="249" t="s">
        <v>3643</v>
      </c>
      <c r="C272" t="s">
        <v>2379</v>
      </c>
      <c r="D272" s="250" t="s">
        <v>4812</v>
      </c>
      <c r="E272" s="250" t="s">
        <v>1599</v>
      </c>
      <c r="F272" s="250" t="s">
        <v>4829</v>
      </c>
      <c r="G272" s="250" t="s">
        <v>3644</v>
      </c>
      <c r="H272" s="250" t="s">
        <v>3645</v>
      </c>
      <c r="I272" s="250" t="s">
        <v>3646</v>
      </c>
      <c r="J272" s="250" t="s">
        <v>3647</v>
      </c>
      <c r="K272" s="250" t="s">
        <v>3648</v>
      </c>
      <c r="L272" s="252">
        <v>5188821221</v>
      </c>
      <c r="M272" s="250" t="b">
        <v>1</v>
      </c>
      <c r="N272" s="251">
        <v>0.787</v>
      </c>
      <c r="O272" s="251">
        <v>0.603</v>
      </c>
      <c r="P272" s="251">
        <v>0.9774</v>
      </c>
      <c r="Q272" s="250">
        <v>1282</v>
      </c>
    </row>
    <row r="273" spans="1:17" ht="12.75">
      <c r="A273">
        <f t="shared" si="4"/>
        <v>273</v>
      </c>
      <c r="B273" s="249" t="s">
        <v>2086</v>
      </c>
      <c r="C273" t="s">
        <v>2406</v>
      </c>
      <c r="D273" s="250" t="s">
        <v>4812</v>
      </c>
      <c r="E273" s="250" t="s">
        <v>3633</v>
      </c>
      <c r="G273" s="250" t="s">
        <v>2087</v>
      </c>
      <c r="H273" s="250" t="s">
        <v>2088</v>
      </c>
      <c r="I273" s="250" t="s">
        <v>2089</v>
      </c>
      <c r="J273" s="250" t="s">
        <v>2090</v>
      </c>
      <c r="K273" s="250" t="s">
        <v>2091</v>
      </c>
      <c r="L273" s="252">
        <v>3159863506</v>
      </c>
      <c r="M273" s="250" t="b">
        <v>1</v>
      </c>
      <c r="N273" s="251">
        <v>0.832</v>
      </c>
      <c r="O273" s="251">
        <v>0.737</v>
      </c>
      <c r="P273" s="251">
        <v>1.0576</v>
      </c>
      <c r="Q273" s="250">
        <v>1006</v>
      </c>
    </row>
    <row r="274" spans="1:17" ht="12.75">
      <c r="A274">
        <f t="shared" si="4"/>
        <v>274</v>
      </c>
      <c r="B274" s="249" t="s">
        <v>1634</v>
      </c>
      <c r="C274" t="s">
        <v>2377</v>
      </c>
      <c r="D274" s="250" t="s">
        <v>4812</v>
      </c>
      <c r="E274" s="250" t="s">
        <v>2685</v>
      </c>
      <c r="F274" s="250" t="s">
        <v>1635</v>
      </c>
      <c r="G274" s="250" t="s">
        <v>1636</v>
      </c>
      <c r="H274" s="250" t="s">
        <v>1637</v>
      </c>
      <c r="I274" s="250" t="s">
        <v>1638</v>
      </c>
      <c r="J274" s="250" t="s">
        <v>1639</v>
      </c>
      <c r="K274" s="250" t="s">
        <v>1640</v>
      </c>
      <c r="L274" s="252">
        <v>5162943004</v>
      </c>
      <c r="M274" s="250" t="b">
        <v>1</v>
      </c>
      <c r="N274" s="251">
        <v>0</v>
      </c>
      <c r="O274" s="251">
        <v>0</v>
      </c>
      <c r="P274" s="251">
        <v>1.6646</v>
      </c>
      <c r="Q274" s="250">
        <v>3199</v>
      </c>
    </row>
    <row r="275" spans="1:17" ht="12.75">
      <c r="A275">
        <f t="shared" si="4"/>
        <v>275</v>
      </c>
      <c r="B275" s="249" t="s">
        <v>3387</v>
      </c>
      <c r="C275" t="s">
        <v>2393</v>
      </c>
      <c r="D275" s="250" t="s">
        <v>4812</v>
      </c>
      <c r="E275" s="250" t="s">
        <v>3388</v>
      </c>
      <c r="G275" s="250" t="s">
        <v>3389</v>
      </c>
      <c r="H275" s="250" t="s">
        <v>3390</v>
      </c>
      <c r="I275" s="250" t="s">
        <v>3391</v>
      </c>
      <c r="J275" s="250" t="s">
        <v>3392</v>
      </c>
      <c r="K275" s="250" t="s">
        <v>3393</v>
      </c>
      <c r="L275" s="252">
        <v>9144243689</v>
      </c>
      <c r="M275" s="250" t="b">
        <v>1</v>
      </c>
      <c r="N275" s="251">
        <v>0.087</v>
      </c>
      <c r="O275" s="251">
        <v>0</v>
      </c>
      <c r="P275" s="251">
        <v>1.2285</v>
      </c>
      <c r="Q275" s="250">
        <v>270</v>
      </c>
    </row>
    <row r="276" spans="1:17" ht="12.75">
      <c r="A276">
        <f t="shared" si="4"/>
        <v>276</v>
      </c>
      <c r="B276" s="249" t="s">
        <v>1431</v>
      </c>
      <c r="C276" t="s">
        <v>2389</v>
      </c>
      <c r="D276" s="250" t="s">
        <v>4812</v>
      </c>
      <c r="E276" s="250" t="s">
        <v>2579</v>
      </c>
      <c r="F276" s="250" t="s">
        <v>2548</v>
      </c>
      <c r="G276" s="250" t="s">
        <v>1432</v>
      </c>
      <c r="H276" s="250" t="s">
        <v>1433</v>
      </c>
      <c r="I276" s="250" t="s">
        <v>1434</v>
      </c>
      <c r="J276" s="250" t="s">
        <v>1429</v>
      </c>
      <c r="K276" s="250" t="s">
        <v>1435</v>
      </c>
      <c r="L276" s="252">
        <v>7162475050</v>
      </c>
      <c r="M276" s="250" t="b">
        <v>1</v>
      </c>
      <c r="N276" s="251">
        <v>0.614</v>
      </c>
      <c r="O276" s="251">
        <v>0.531</v>
      </c>
      <c r="P276" s="251">
        <v>1.0576</v>
      </c>
      <c r="Q276" s="250">
        <v>5327</v>
      </c>
    </row>
    <row r="277" spans="1:17" ht="12.75">
      <c r="A277">
        <f t="shared" si="4"/>
        <v>277</v>
      </c>
      <c r="B277" s="249" t="s">
        <v>1248</v>
      </c>
      <c r="C277" t="s">
        <v>2363</v>
      </c>
      <c r="D277" s="250" t="s">
        <v>4812</v>
      </c>
      <c r="E277" s="250" t="s">
        <v>2579</v>
      </c>
      <c r="G277" s="250" t="s">
        <v>1249</v>
      </c>
      <c r="H277" s="250" t="s">
        <v>1250</v>
      </c>
      <c r="I277" s="250" t="s">
        <v>1251</v>
      </c>
      <c r="J277" s="250" t="s">
        <v>1252</v>
      </c>
      <c r="K277" s="250" t="s">
        <v>1253</v>
      </c>
      <c r="L277" s="252">
        <v>3157887725</v>
      </c>
      <c r="M277" s="250" t="b">
        <v>1</v>
      </c>
      <c r="N277" s="251">
        <v>0.84</v>
      </c>
      <c r="O277" s="251">
        <v>0.76</v>
      </c>
      <c r="P277" s="251">
        <v>0.9543</v>
      </c>
      <c r="Q277" s="250">
        <v>1729</v>
      </c>
    </row>
    <row r="278" spans="1:17" ht="12.75">
      <c r="A278">
        <f t="shared" si="4"/>
        <v>278</v>
      </c>
      <c r="B278" s="249" t="s">
        <v>4946</v>
      </c>
      <c r="C278" t="s">
        <v>2364</v>
      </c>
      <c r="D278" s="250" t="s">
        <v>4812</v>
      </c>
      <c r="E278" s="250" t="s">
        <v>2016</v>
      </c>
      <c r="G278" s="250" t="s">
        <v>4947</v>
      </c>
      <c r="H278" s="250" t="s">
        <v>4948</v>
      </c>
      <c r="I278" s="250" t="s">
        <v>4949</v>
      </c>
      <c r="J278" s="250" t="s">
        <v>4950</v>
      </c>
      <c r="K278" s="250" t="s">
        <v>4951</v>
      </c>
      <c r="L278" s="252">
        <v>7164667601</v>
      </c>
      <c r="M278" s="250" t="b">
        <v>1</v>
      </c>
      <c r="N278" s="251">
        <v>0.88</v>
      </c>
      <c r="O278" s="251">
        <v>0.794</v>
      </c>
      <c r="P278" s="251">
        <v>0.9467</v>
      </c>
      <c r="Q278" s="250">
        <v>473</v>
      </c>
    </row>
    <row r="279" spans="1:17" ht="12.75">
      <c r="A279">
        <f t="shared" si="4"/>
        <v>279</v>
      </c>
      <c r="B279" s="249" t="s">
        <v>1339</v>
      </c>
      <c r="C279" t="s">
        <v>2376</v>
      </c>
      <c r="D279" s="250" t="s">
        <v>4864</v>
      </c>
      <c r="E279" s="250" t="s">
        <v>1340</v>
      </c>
      <c r="G279" s="250" t="s">
        <v>1341</v>
      </c>
      <c r="H279" s="250" t="s">
        <v>1342</v>
      </c>
      <c r="I279" s="250" t="s">
        <v>1343</v>
      </c>
      <c r="J279" s="250" t="s">
        <v>1344</v>
      </c>
      <c r="K279" s="250" t="s">
        <v>1345</v>
      </c>
      <c r="L279" s="252">
        <v>7162433450</v>
      </c>
      <c r="M279" s="250" t="b">
        <v>1</v>
      </c>
      <c r="N279" s="251">
        <v>0.657</v>
      </c>
      <c r="O279" s="251">
        <v>0.513</v>
      </c>
      <c r="P279" s="251">
        <v>1.0576</v>
      </c>
      <c r="Q279" s="250">
        <v>1017</v>
      </c>
    </row>
    <row r="280" spans="1:17" ht="12.75">
      <c r="A280">
        <f t="shared" si="4"/>
        <v>280</v>
      </c>
      <c r="B280" s="249" t="s">
        <v>4152</v>
      </c>
      <c r="C280" t="s">
        <v>2390</v>
      </c>
      <c r="D280" s="250" t="s">
        <v>4812</v>
      </c>
      <c r="E280" s="250" t="s">
        <v>4153</v>
      </c>
      <c r="G280" s="250" t="s">
        <v>4154</v>
      </c>
      <c r="H280" s="250" t="s">
        <v>4155</v>
      </c>
      <c r="I280" s="250" t="s">
        <v>4156</v>
      </c>
      <c r="J280" s="250" t="s">
        <v>4157</v>
      </c>
      <c r="K280" s="250" t="s">
        <v>4158</v>
      </c>
      <c r="L280" s="252">
        <v>3157810400</v>
      </c>
      <c r="M280" s="250" t="b">
        <v>1</v>
      </c>
      <c r="N280" s="251">
        <v>0.752</v>
      </c>
      <c r="O280" s="251">
        <v>0.658</v>
      </c>
      <c r="P280" s="251">
        <v>1.0576</v>
      </c>
      <c r="Q280" s="250">
        <v>2472</v>
      </c>
    </row>
    <row r="281" spans="1:17" ht="12.75">
      <c r="A281">
        <f t="shared" si="4"/>
        <v>281</v>
      </c>
      <c r="B281" s="249" t="s">
        <v>3080</v>
      </c>
      <c r="C281" t="s">
        <v>2398</v>
      </c>
      <c r="D281" s="250" t="s">
        <v>4812</v>
      </c>
      <c r="E281" s="250" t="s">
        <v>3081</v>
      </c>
      <c r="G281" s="250" t="s">
        <v>1554</v>
      </c>
      <c r="H281" s="250" t="s">
        <v>3082</v>
      </c>
      <c r="I281" s="250" t="s">
        <v>3083</v>
      </c>
      <c r="J281" s="250" t="s">
        <v>3084</v>
      </c>
      <c r="K281" s="250" t="s">
        <v>3085</v>
      </c>
      <c r="L281" s="252">
        <v>6078446300</v>
      </c>
      <c r="M281" s="250" t="b">
        <v>1</v>
      </c>
      <c r="N281" s="251">
        <v>0</v>
      </c>
      <c r="O281" s="251">
        <v>0</v>
      </c>
      <c r="P281" s="251">
        <v>0.9401</v>
      </c>
      <c r="Q281" s="250">
        <v>0</v>
      </c>
    </row>
    <row r="282" spans="1:17" ht="12.75">
      <c r="A282">
        <f t="shared" si="4"/>
        <v>282</v>
      </c>
      <c r="B282" s="249" t="s">
        <v>4191</v>
      </c>
      <c r="C282" t="s">
        <v>2383</v>
      </c>
      <c r="D282" s="250" t="s">
        <v>4812</v>
      </c>
      <c r="E282" s="250" t="s">
        <v>4848</v>
      </c>
      <c r="G282" s="250" t="s">
        <v>4192</v>
      </c>
      <c r="H282" s="250" t="s">
        <v>4193</v>
      </c>
      <c r="I282" s="250" t="s">
        <v>4194</v>
      </c>
      <c r="J282" s="250" t="s">
        <v>4195</v>
      </c>
      <c r="K282" s="250" t="s">
        <v>4196</v>
      </c>
      <c r="L282" s="252">
        <v>5185376280</v>
      </c>
      <c r="M282" s="250" t="b">
        <v>1</v>
      </c>
      <c r="N282" s="251">
        <v>0.588</v>
      </c>
      <c r="O282" s="251">
        <v>0.416</v>
      </c>
      <c r="P282" s="251">
        <v>1.0761</v>
      </c>
      <c r="Q282" s="250">
        <v>813</v>
      </c>
    </row>
    <row r="283" spans="1:17" ht="12.75">
      <c r="A283">
        <f t="shared" si="4"/>
        <v>283</v>
      </c>
      <c r="B283" s="249" t="s">
        <v>1494</v>
      </c>
      <c r="C283" t="s">
        <v>2404</v>
      </c>
      <c r="D283" s="250" t="s">
        <v>4812</v>
      </c>
      <c r="E283" s="250" t="s">
        <v>2016</v>
      </c>
      <c r="G283" s="250" t="s">
        <v>125</v>
      </c>
      <c r="H283" s="250" t="s">
        <v>1495</v>
      </c>
      <c r="I283" s="250" t="s">
        <v>2508</v>
      </c>
      <c r="J283" s="250" t="s">
        <v>1496</v>
      </c>
      <c r="K283" s="250" t="s">
        <v>129</v>
      </c>
      <c r="L283" s="252">
        <v>6077832246</v>
      </c>
      <c r="M283" s="250" t="b">
        <v>0</v>
      </c>
      <c r="N283" s="251">
        <v>0</v>
      </c>
      <c r="O283" s="251">
        <v>0</v>
      </c>
      <c r="P283" s="251">
        <v>1.0045</v>
      </c>
      <c r="Q283" s="250">
        <v>0</v>
      </c>
    </row>
    <row r="284" spans="1:17" ht="12.75">
      <c r="A284">
        <f t="shared" si="4"/>
        <v>284</v>
      </c>
      <c r="B284" s="249" t="s">
        <v>124</v>
      </c>
      <c r="C284" t="s">
        <v>2404</v>
      </c>
      <c r="D284" s="250" t="s">
        <v>4812</v>
      </c>
      <c r="E284" s="250" t="s">
        <v>2016</v>
      </c>
      <c r="G284" s="250" t="s">
        <v>125</v>
      </c>
      <c r="H284" s="250" t="s">
        <v>126</v>
      </c>
      <c r="I284" s="250" t="s">
        <v>127</v>
      </c>
      <c r="J284" s="250" t="s">
        <v>128</v>
      </c>
      <c r="K284" s="250" t="s">
        <v>129</v>
      </c>
      <c r="L284" s="252">
        <v>6077832246</v>
      </c>
      <c r="M284" s="250" t="b">
        <v>1</v>
      </c>
      <c r="N284" s="251">
        <v>0.82</v>
      </c>
      <c r="O284" s="251">
        <v>0.769</v>
      </c>
      <c r="P284" s="251">
        <v>1.0045</v>
      </c>
      <c r="Q284" s="250">
        <v>652</v>
      </c>
    </row>
    <row r="285" spans="1:17" ht="12.75">
      <c r="A285">
        <f t="shared" si="4"/>
        <v>285</v>
      </c>
      <c r="B285" s="249" t="s">
        <v>3722</v>
      </c>
      <c r="C285" t="s">
        <v>2407</v>
      </c>
      <c r="D285" s="250" t="s">
        <v>4812</v>
      </c>
      <c r="E285" s="250" t="s">
        <v>2554</v>
      </c>
      <c r="G285" s="250" t="s">
        <v>3723</v>
      </c>
      <c r="H285" s="250" t="s">
        <v>3724</v>
      </c>
      <c r="I285" s="250" t="s">
        <v>3725</v>
      </c>
      <c r="J285" s="250" t="s">
        <v>3726</v>
      </c>
      <c r="K285" s="250" t="s">
        <v>3727</v>
      </c>
      <c r="L285" s="252">
        <v>6075887541</v>
      </c>
      <c r="M285" s="250" t="b">
        <v>1</v>
      </c>
      <c r="N285" s="251">
        <v>0.474</v>
      </c>
      <c r="O285" s="251">
        <v>0.151</v>
      </c>
      <c r="P285" s="251">
        <v>1.1024</v>
      </c>
      <c r="Q285" s="250">
        <v>439</v>
      </c>
    </row>
    <row r="286" spans="1:17" ht="12.75">
      <c r="A286">
        <f t="shared" si="4"/>
        <v>286</v>
      </c>
      <c r="B286" s="249" t="s">
        <v>165</v>
      </c>
      <c r="C286" t="s">
        <v>2377</v>
      </c>
      <c r="D286" s="250" t="s">
        <v>4864</v>
      </c>
      <c r="E286" s="250" t="s">
        <v>166</v>
      </c>
      <c r="G286" s="250" t="s">
        <v>167</v>
      </c>
      <c r="H286" s="250" t="s">
        <v>168</v>
      </c>
      <c r="I286" s="250" t="s">
        <v>169</v>
      </c>
      <c r="J286" s="250" t="s">
        <v>170</v>
      </c>
      <c r="K286" s="250" t="s">
        <v>171</v>
      </c>
      <c r="L286" s="252">
        <v>5167597217</v>
      </c>
      <c r="M286" s="250" t="b">
        <v>1</v>
      </c>
      <c r="N286" s="251">
        <v>0.273</v>
      </c>
      <c r="O286" s="251">
        <v>0</v>
      </c>
      <c r="P286" s="251">
        <v>1.6646</v>
      </c>
      <c r="Q286" s="250">
        <v>3019</v>
      </c>
    </row>
    <row r="287" spans="1:17" ht="12.75">
      <c r="A287">
        <f t="shared" si="4"/>
        <v>287</v>
      </c>
      <c r="B287" s="249" t="s">
        <v>4351</v>
      </c>
      <c r="C287" t="s">
        <v>2400</v>
      </c>
      <c r="D287" s="250" t="s">
        <v>4812</v>
      </c>
      <c r="E287" s="250" t="s">
        <v>4848</v>
      </c>
      <c r="G287" s="250" t="s">
        <v>4352</v>
      </c>
      <c r="H287" s="250" t="s">
        <v>4353</v>
      </c>
      <c r="I287" s="250" t="s">
        <v>4354</v>
      </c>
      <c r="J287" s="250" t="s">
        <v>4355</v>
      </c>
      <c r="K287" s="250" t="s">
        <v>4356</v>
      </c>
      <c r="L287" s="252">
        <v>5187921212</v>
      </c>
      <c r="M287" s="250" t="b">
        <v>1</v>
      </c>
      <c r="N287" s="251">
        <v>0.751</v>
      </c>
      <c r="O287" s="251">
        <v>0.625</v>
      </c>
      <c r="P287" s="251">
        <v>0.972</v>
      </c>
      <c r="Q287" s="250">
        <v>2879</v>
      </c>
    </row>
    <row r="288" spans="1:17" ht="12.75">
      <c r="A288">
        <f t="shared" si="4"/>
        <v>288</v>
      </c>
      <c r="B288" s="249" t="s">
        <v>4380</v>
      </c>
      <c r="C288" t="s">
        <v>2400</v>
      </c>
      <c r="D288" s="250" t="s">
        <v>4812</v>
      </c>
      <c r="E288" s="250" t="s">
        <v>4381</v>
      </c>
      <c r="G288" s="250" t="s">
        <v>4382</v>
      </c>
      <c r="H288" s="250" t="s">
        <v>4383</v>
      </c>
      <c r="I288" s="250" t="s">
        <v>4384</v>
      </c>
      <c r="J288" s="250" t="s">
        <v>4355</v>
      </c>
      <c r="K288" s="250" t="s">
        <v>4356</v>
      </c>
      <c r="L288" s="252">
        <v>5187922557</v>
      </c>
      <c r="M288" s="250" t="b">
        <v>1</v>
      </c>
      <c r="N288" s="251">
        <v>0.637</v>
      </c>
      <c r="O288" s="251">
        <v>0.252</v>
      </c>
      <c r="P288" s="251">
        <v>0.972</v>
      </c>
      <c r="Q288" s="250">
        <v>182</v>
      </c>
    </row>
    <row r="289" spans="1:17" ht="12.75">
      <c r="A289">
        <f t="shared" si="4"/>
        <v>289</v>
      </c>
      <c r="B289" s="249" t="s">
        <v>468</v>
      </c>
      <c r="C289" t="s">
        <v>2402</v>
      </c>
      <c r="D289" s="250" t="s">
        <v>4812</v>
      </c>
      <c r="E289" s="250" t="s">
        <v>744</v>
      </c>
      <c r="F289" s="250" t="s">
        <v>469</v>
      </c>
      <c r="G289" s="250" t="s">
        <v>920</v>
      </c>
      <c r="H289" s="250" t="s">
        <v>470</v>
      </c>
      <c r="I289" s="250" t="s">
        <v>471</v>
      </c>
      <c r="J289" s="250" t="s">
        <v>472</v>
      </c>
      <c r="K289" s="250" t="s">
        <v>473</v>
      </c>
      <c r="L289" s="252">
        <v>5187252612</v>
      </c>
      <c r="M289" s="250" t="b">
        <v>1</v>
      </c>
      <c r="N289" s="251">
        <v>0.849</v>
      </c>
      <c r="O289" s="251">
        <v>0.778</v>
      </c>
      <c r="P289" s="251">
        <v>1.0258</v>
      </c>
      <c r="Q289" s="250">
        <v>3422</v>
      </c>
    </row>
    <row r="290" spans="1:17" ht="12.75">
      <c r="A290">
        <f t="shared" si="4"/>
        <v>290</v>
      </c>
      <c r="B290" s="249" t="s">
        <v>4159</v>
      </c>
      <c r="C290" t="s">
        <v>2390</v>
      </c>
      <c r="D290" s="250" t="s">
        <v>4812</v>
      </c>
      <c r="E290" s="250" t="s">
        <v>2605</v>
      </c>
      <c r="G290" s="250" t="s">
        <v>4160</v>
      </c>
      <c r="H290" s="250" t="s">
        <v>4161</v>
      </c>
      <c r="I290" s="250" t="s">
        <v>4162</v>
      </c>
      <c r="J290" s="250" t="s">
        <v>4163</v>
      </c>
      <c r="K290" s="250" t="s">
        <v>4164</v>
      </c>
      <c r="L290" s="252">
        <v>7165544848</v>
      </c>
      <c r="M290" s="250" t="b">
        <v>1</v>
      </c>
      <c r="N290" s="251">
        <v>0.718</v>
      </c>
      <c r="O290" s="251">
        <v>0.609</v>
      </c>
      <c r="P290" s="251">
        <v>1.0576</v>
      </c>
      <c r="Q290" s="250">
        <v>1859</v>
      </c>
    </row>
    <row r="291" spans="1:17" ht="12.75">
      <c r="A291">
        <f t="shared" si="4"/>
        <v>291</v>
      </c>
      <c r="B291" s="249" t="s">
        <v>2243</v>
      </c>
      <c r="C291" t="s">
        <v>2391</v>
      </c>
      <c r="D291" s="250" t="s">
        <v>4855</v>
      </c>
      <c r="E291" s="250" t="s">
        <v>2526</v>
      </c>
      <c r="F291" s="250" t="s">
        <v>2644</v>
      </c>
      <c r="G291" s="250" t="s">
        <v>2244</v>
      </c>
      <c r="H291" s="250" t="s">
        <v>2245</v>
      </c>
      <c r="I291" s="250" t="s">
        <v>2246</v>
      </c>
      <c r="J291" s="250" t="s">
        <v>2247</v>
      </c>
      <c r="K291" s="250" t="s">
        <v>2248</v>
      </c>
      <c r="L291" s="252">
        <v>9142942410</v>
      </c>
      <c r="M291" s="250" t="b">
        <v>1</v>
      </c>
      <c r="N291" s="251">
        <v>0.584</v>
      </c>
      <c r="O291" s="251">
        <v>0.343</v>
      </c>
      <c r="P291" s="251">
        <v>1.1968</v>
      </c>
      <c r="Q291" s="250">
        <v>2429</v>
      </c>
    </row>
    <row r="292" spans="1:17" ht="12.75">
      <c r="A292">
        <f t="shared" si="4"/>
        <v>292</v>
      </c>
      <c r="B292" s="249" t="s">
        <v>227</v>
      </c>
      <c r="C292" t="s">
        <v>2396</v>
      </c>
      <c r="D292" s="250" t="s">
        <v>4864</v>
      </c>
      <c r="E292" s="250" t="s">
        <v>1986</v>
      </c>
      <c r="F292" s="250" t="s">
        <v>2548</v>
      </c>
      <c r="G292" s="250" t="s">
        <v>228</v>
      </c>
      <c r="H292" s="250" t="s">
        <v>229</v>
      </c>
      <c r="I292" s="250" t="s">
        <v>230</v>
      </c>
      <c r="J292" s="250" t="s">
        <v>231</v>
      </c>
      <c r="K292" s="250" t="s">
        <v>232</v>
      </c>
      <c r="L292" s="252">
        <v>3152871900</v>
      </c>
      <c r="M292" s="250" t="b">
        <v>1</v>
      </c>
      <c r="N292" s="251">
        <v>0.87</v>
      </c>
      <c r="O292" s="251">
        <v>0.819</v>
      </c>
      <c r="P292" s="251">
        <v>0.9543</v>
      </c>
      <c r="Q292" s="250">
        <v>2034</v>
      </c>
    </row>
    <row r="293" spans="1:17" ht="12.75">
      <c r="A293">
        <f t="shared" si="4"/>
        <v>293</v>
      </c>
      <c r="B293" s="249" t="s">
        <v>2671</v>
      </c>
      <c r="C293" t="s">
        <v>2365</v>
      </c>
      <c r="D293" s="250" t="s">
        <v>4812</v>
      </c>
      <c r="E293" s="250" t="s">
        <v>2579</v>
      </c>
      <c r="F293" s="250" t="s">
        <v>2483</v>
      </c>
      <c r="G293" s="250" t="s">
        <v>2672</v>
      </c>
      <c r="H293" s="250" t="s">
        <v>2673</v>
      </c>
      <c r="I293" s="250" t="s">
        <v>2674</v>
      </c>
      <c r="J293" s="250" t="s">
        <v>2675</v>
      </c>
      <c r="K293" s="250" t="s">
        <v>2676</v>
      </c>
      <c r="L293" s="252">
        <v>7165323325</v>
      </c>
      <c r="M293" s="250" t="b">
        <v>1</v>
      </c>
      <c r="N293" s="251">
        <v>0.842</v>
      </c>
      <c r="O293" s="251">
        <v>0.774</v>
      </c>
      <c r="P293" s="251">
        <v>0.9297</v>
      </c>
      <c r="Q293" s="250">
        <v>1495</v>
      </c>
    </row>
    <row r="294" spans="1:17" ht="12.75">
      <c r="A294">
        <f t="shared" si="4"/>
        <v>294</v>
      </c>
      <c r="B294" s="249" t="s">
        <v>4513</v>
      </c>
      <c r="C294" t="s">
        <v>2359</v>
      </c>
      <c r="D294" s="250" t="s">
        <v>4812</v>
      </c>
      <c r="E294" s="250" t="s">
        <v>744</v>
      </c>
      <c r="G294" s="250" t="s">
        <v>4514</v>
      </c>
      <c r="H294" s="250" t="s">
        <v>4515</v>
      </c>
      <c r="I294" s="250" t="s">
        <v>4516</v>
      </c>
      <c r="J294" s="250" t="s">
        <v>4517</v>
      </c>
      <c r="K294" s="250" t="s">
        <v>4518</v>
      </c>
      <c r="L294" s="252">
        <v>7167739100</v>
      </c>
      <c r="M294" s="250" t="b">
        <v>1</v>
      </c>
      <c r="N294" s="251">
        <v>0.715</v>
      </c>
      <c r="O294" s="251">
        <v>0.558</v>
      </c>
      <c r="P294" s="251">
        <v>1.1103</v>
      </c>
      <c r="Q294" s="250">
        <v>3173</v>
      </c>
    </row>
    <row r="295" spans="1:17" ht="12.75">
      <c r="A295">
        <f t="shared" si="4"/>
        <v>295</v>
      </c>
      <c r="B295" s="249" t="s">
        <v>4411</v>
      </c>
      <c r="C295" t="s">
        <v>2370</v>
      </c>
      <c r="D295" s="250" t="s">
        <v>4864</v>
      </c>
      <c r="E295" s="250" t="s">
        <v>4412</v>
      </c>
      <c r="F295" s="250" t="s">
        <v>2701</v>
      </c>
      <c r="G295" s="250" t="s">
        <v>4413</v>
      </c>
      <c r="H295" s="250" t="s">
        <v>4414</v>
      </c>
      <c r="I295" s="250" t="s">
        <v>4415</v>
      </c>
      <c r="J295" s="250" t="s">
        <v>4416</v>
      </c>
      <c r="K295" s="250" t="s">
        <v>4417</v>
      </c>
      <c r="L295" s="252">
        <v>5186421051</v>
      </c>
      <c r="M295" s="250" t="b">
        <v>1</v>
      </c>
      <c r="N295" s="251">
        <v>0.81</v>
      </c>
      <c r="O295" s="251">
        <v>0.731</v>
      </c>
      <c r="P295" s="251">
        <v>0.972</v>
      </c>
      <c r="Q295" s="250">
        <v>1456</v>
      </c>
    </row>
    <row r="296" spans="1:17" ht="12.75">
      <c r="A296">
        <f t="shared" si="4"/>
        <v>296</v>
      </c>
      <c r="B296" s="249" t="s">
        <v>1890</v>
      </c>
      <c r="C296" t="s">
        <v>2377</v>
      </c>
      <c r="D296" s="250" t="s">
        <v>4812</v>
      </c>
      <c r="E296" s="250" t="s">
        <v>2579</v>
      </c>
      <c r="F296" s="250" t="s">
        <v>4849</v>
      </c>
      <c r="G296" s="250" t="s">
        <v>1891</v>
      </c>
      <c r="H296" s="250" t="s">
        <v>1892</v>
      </c>
      <c r="I296" s="250" t="s">
        <v>1893</v>
      </c>
      <c r="J296" s="250" t="s">
        <v>1894</v>
      </c>
      <c r="K296" s="250" t="s">
        <v>1895</v>
      </c>
      <c r="L296" s="252">
        <v>5167731405</v>
      </c>
      <c r="M296" s="250" t="b">
        <v>1</v>
      </c>
      <c r="N296" s="251">
        <v>0</v>
      </c>
      <c r="O296" s="251">
        <v>0</v>
      </c>
      <c r="P296" s="251">
        <v>1.6646</v>
      </c>
      <c r="Q296" s="250">
        <v>5564</v>
      </c>
    </row>
    <row r="297" spans="1:17" ht="12.75">
      <c r="A297">
        <f t="shared" si="4"/>
        <v>297</v>
      </c>
      <c r="B297" s="249" t="s">
        <v>1436</v>
      </c>
      <c r="C297" t="s">
        <v>2389</v>
      </c>
      <c r="D297" s="250" t="s">
        <v>4812</v>
      </c>
      <c r="E297" s="250" t="s">
        <v>912</v>
      </c>
      <c r="G297" s="250" t="s">
        <v>1437</v>
      </c>
      <c r="H297" s="250" t="s">
        <v>1438</v>
      </c>
      <c r="I297" s="250" t="s">
        <v>1164</v>
      </c>
      <c r="J297" s="250" t="s">
        <v>1439</v>
      </c>
      <c r="K297" s="250" t="s">
        <v>1440</v>
      </c>
      <c r="L297" s="252">
        <v>7166211000</v>
      </c>
      <c r="M297" s="250" t="b">
        <v>1</v>
      </c>
      <c r="N297" s="251">
        <v>0.69</v>
      </c>
      <c r="O297" s="251">
        <v>0.614</v>
      </c>
      <c r="P297" s="251">
        <v>1.0576</v>
      </c>
      <c r="Q297" s="250">
        <v>14091</v>
      </c>
    </row>
    <row r="298" spans="1:17" ht="12.75">
      <c r="A298">
        <f t="shared" si="4"/>
        <v>298</v>
      </c>
      <c r="B298" s="249" t="s">
        <v>4878</v>
      </c>
      <c r="C298" t="s">
        <v>2360</v>
      </c>
      <c r="D298" s="250" t="s">
        <v>4812</v>
      </c>
      <c r="E298" s="250" t="s">
        <v>4879</v>
      </c>
      <c r="G298" s="250" t="s">
        <v>4880</v>
      </c>
      <c r="H298" s="250" t="s">
        <v>4881</v>
      </c>
      <c r="I298" s="250" t="s">
        <v>4882</v>
      </c>
      <c r="J298" s="250" t="s">
        <v>4883</v>
      </c>
      <c r="K298" s="250" t="s">
        <v>4884</v>
      </c>
      <c r="L298" s="252">
        <v>5182731422</v>
      </c>
      <c r="M298" s="250" t="b">
        <v>1</v>
      </c>
      <c r="N298" s="251">
        <v>0.71</v>
      </c>
      <c r="O298" s="251">
        <v>0.563</v>
      </c>
      <c r="P298" s="251">
        <v>1.0066</v>
      </c>
      <c r="Q298" s="250">
        <v>290</v>
      </c>
    </row>
    <row r="299" spans="1:17" ht="12.75">
      <c r="A299">
        <f t="shared" si="4"/>
        <v>299</v>
      </c>
      <c r="B299" s="249" t="s">
        <v>2190</v>
      </c>
      <c r="C299" t="s">
        <v>2355</v>
      </c>
      <c r="D299" s="250" t="s">
        <v>4812</v>
      </c>
      <c r="E299" s="250" t="s">
        <v>2865</v>
      </c>
      <c r="G299" s="250" t="s">
        <v>2191</v>
      </c>
      <c r="H299" s="250" t="s">
        <v>2192</v>
      </c>
      <c r="I299" s="250" t="s">
        <v>2193</v>
      </c>
      <c r="J299" s="250" t="s">
        <v>2194</v>
      </c>
      <c r="K299" s="250" t="s">
        <v>2195</v>
      </c>
      <c r="L299" s="252">
        <v>9147616000</v>
      </c>
      <c r="M299" s="250" t="b">
        <v>1</v>
      </c>
      <c r="N299" s="251">
        <v>0.048</v>
      </c>
      <c r="O299" s="251">
        <v>0</v>
      </c>
      <c r="P299" s="251">
        <v>1.4537</v>
      </c>
      <c r="Q299" s="250">
        <v>2085</v>
      </c>
    </row>
    <row r="300" spans="1:17" ht="12.75">
      <c r="A300">
        <f t="shared" si="4"/>
        <v>300</v>
      </c>
      <c r="B300" s="249" t="s">
        <v>501</v>
      </c>
      <c r="C300" t="s">
        <v>2355</v>
      </c>
      <c r="D300" s="250" t="s">
        <v>4864</v>
      </c>
      <c r="E300" s="250" t="s">
        <v>2778</v>
      </c>
      <c r="G300" s="250" t="s">
        <v>502</v>
      </c>
      <c r="H300" s="250" t="s">
        <v>503</v>
      </c>
      <c r="I300" s="250" t="s">
        <v>504</v>
      </c>
      <c r="J300" s="250" t="s">
        <v>2170</v>
      </c>
      <c r="K300" s="250" t="s">
        <v>2171</v>
      </c>
      <c r="L300" s="252">
        <v>9146938500</v>
      </c>
      <c r="M300" s="250" t="b">
        <v>1</v>
      </c>
      <c r="N300" s="251">
        <v>0</v>
      </c>
      <c r="O300" s="251">
        <v>0</v>
      </c>
      <c r="P300" s="251">
        <v>1.4537</v>
      </c>
      <c r="Q300" s="250">
        <v>338</v>
      </c>
    </row>
    <row r="301" spans="1:17" ht="12.75">
      <c r="A301">
        <f t="shared" si="4"/>
        <v>301</v>
      </c>
      <c r="B301" s="249" t="s">
        <v>2202</v>
      </c>
      <c r="C301" t="s">
        <v>2355</v>
      </c>
      <c r="D301" s="250" t="s">
        <v>4812</v>
      </c>
      <c r="E301" s="250" t="s">
        <v>2547</v>
      </c>
      <c r="G301" s="250" t="s">
        <v>2203</v>
      </c>
      <c r="H301" s="250" t="s">
        <v>2204</v>
      </c>
      <c r="I301" s="250" t="s">
        <v>499</v>
      </c>
      <c r="J301" s="250" t="s">
        <v>500</v>
      </c>
      <c r="K301" s="250" t="s">
        <v>2177</v>
      </c>
      <c r="L301" s="252">
        <v>9144781106</v>
      </c>
      <c r="M301" s="250" t="b">
        <v>1</v>
      </c>
      <c r="N301" s="251">
        <v>0</v>
      </c>
      <c r="O301" s="251">
        <v>0</v>
      </c>
      <c r="P301" s="251">
        <v>1.4537</v>
      </c>
      <c r="Q301" s="250">
        <v>259</v>
      </c>
    </row>
    <row r="302" spans="1:17" ht="12.75">
      <c r="A302">
        <f t="shared" si="4"/>
        <v>302</v>
      </c>
      <c r="B302" s="249" t="s">
        <v>879</v>
      </c>
      <c r="C302" t="s">
        <v>2358</v>
      </c>
      <c r="D302" s="250" t="s">
        <v>4855</v>
      </c>
      <c r="E302" s="250" t="s">
        <v>880</v>
      </c>
      <c r="F302" s="250" t="s">
        <v>2701</v>
      </c>
      <c r="G302" s="250" t="s">
        <v>881</v>
      </c>
      <c r="H302" s="250" t="s">
        <v>882</v>
      </c>
      <c r="I302" s="250" t="s">
        <v>883</v>
      </c>
      <c r="J302" s="250" t="s">
        <v>884</v>
      </c>
      <c r="K302" s="250" t="s">
        <v>885</v>
      </c>
      <c r="L302" s="252">
        <v>6076564161</v>
      </c>
      <c r="M302" s="250" t="b">
        <v>1</v>
      </c>
      <c r="N302" s="251">
        <v>0.855</v>
      </c>
      <c r="O302" s="251">
        <v>0.782</v>
      </c>
      <c r="P302" s="251">
        <v>0.9998</v>
      </c>
      <c r="Q302" s="250">
        <v>1489</v>
      </c>
    </row>
    <row r="303" spans="1:17" ht="12.75">
      <c r="A303">
        <f t="shared" si="4"/>
        <v>303</v>
      </c>
      <c r="B303" s="249" t="s">
        <v>2987</v>
      </c>
      <c r="C303" t="s">
        <v>2367</v>
      </c>
      <c r="D303" s="250" t="s">
        <v>4812</v>
      </c>
      <c r="E303" s="250" t="s">
        <v>4841</v>
      </c>
      <c r="F303" s="250" t="s">
        <v>4814</v>
      </c>
      <c r="G303" s="250" t="s">
        <v>2988</v>
      </c>
      <c r="H303" s="250" t="s">
        <v>2989</v>
      </c>
      <c r="I303" s="250" t="s">
        <v>2990</v>
      </c>
      <c r="J303" s="250" t="s">
        <v>2991</v>
      </c>
      <c r="K303" s="250" t="s">
        <v>2992</v>
      </c>
      <c r="L303" s="252">
        <v>5164771950</v>
      </c>
      <c r="M303" s="250" t="b">
        <v>1</v>
      </c>
      <c r="N303" s="251">
        <v>0.12</v>
      </c>
      <c r="O303" s="251">
        <v>0</v>
      </c>
      <c r="P303" s="251">
        <v>1.6876</v>
      </c>
      <c r="Q303" s="250">
        <v>593</v>
      </c>
    </row>
    <row r="304" spans="1:17" ht="12.75">
      <c r="A304">
        <f t="shared" si="4"/>
        <v>304</v>
      </c>
      <c r="B304" s="249" t="s">
        <v>1110</v>
      </c>
      <c r="C304" t="s">
        <v>2392</v>
      </c>
      <c r="D304" s="250" t="s">
        <v>4812</v>
      </c>
      <c r="E304" s="250" t="s">
        <v>2512</v>
      </c>
      <c r="G304" s="250" t="s">
        <v>1111</v>
      </c>
      <c r="H304" s="250" t="s">
        <v>1112</v>
      </c>
      <c r="I304" s="250" t="s">
        <v>1113</v>
      </c>
      <c r="J304" s="250" t="s">
        <v>1114</v>
      </c>
      <c r="K304" s="250" t="s">
        <v>1115</v>
      </c>
      <c r="L304" s="252">
        <v>5189665065</v>
      </c>
      <c r="M304" s="250" t="b">
        <v>1</v>
      </c>
      <c r="N304" s="251">
        <v>0.667</v>
      </c>
      <c r="O304" s="251">
        <v>0.511</v>
      </c>
      <c r="P304" s="251">
        <v>1.0761</v>
      </c>
      <c r="Q304" s="250">
        <v>1351</v>
      </c>
    </row>
    <row r="305" spans="1:17" ht="12.75">
      <c r="A305">
        <f t="shared" si="4"/>
        <v>305</v>
      </c>
      <c r="B305" s="249" t="s">
        <v>4418</v>
      </c>
      <c r="C305" t="s">
        <v>2370</v>
      </c>
      <c r="D305" s="250" t="s">
        <v>4864</v>
      </c>
      <c r="E305" s="250" t="s">
        <v>1268</v>
      </c>
      <c r="G305" s="250" t="s">
        <v>4419</v>
      </c>
      <c r="H305" s="250" t="s">
        <v>4420</v>
      </c>
      <c r="I305" s="250" t="s">
        <v>4421</v>
      </c>
      <c r="J305" s="250" t="s">
        <v>4422</v>
      </c>
      <c r="K305" s="250" t="s">
        <v>4423</v>
      </c>
      <c r="L305" s="252">
        <v>5186922251</v>
      </c>
      <c r="M305" s="250" t="b">
        <v>1</v>
      </c>
      <c r="N305" s="251">
        <v>0.819</v>
      </c>
      <c r="O305" s="251">
        <v>0.677</v>
      </c>
      <c r="P305" s="251">
        <v>0.972</v>
      </c>
      <c r="Q305" s="250">
        <v>1252</v>
      </c>
    </row>
    <row r="306" spans="1:17" ht="12.75">
      <c r="A306">
        <f t="shared" si="4"/>
        <v>306</v>
      </c>
      <c r="B306" s="249" t="s">
        <v>3817</v>
      </c>
      <c r="C306" t="s">
        <v>2356</v>
      </c>
      <c r="D306" s="250" t="s">
        <v>4812</v>
      </c>
      <c r="E306" s="250" t="s">
        <v>912</v>
      </c>
      <c r="F306" s="250" t="s">
        <v>2773</v>
      </c>
      <c r="G306" s="250" t="s">
        <v>3818</v>
      </c>
      <c r="H306" s="250" t="s">
        <v>3819</v>
      </c>
      <c r="I306" s="250" t="s">
        <v>2508</v>
      </c>
      <c r="J306" s="250" t="s">
        <v>3820</v>
      </c>
      <c r="K306" s="250" t="s">
        <v>3821</v>
      </c>
      <c r="L306" s="252">
        <v>6072254292</v>
      </c>
      <c r="M306" s="250" t="b">
        <v>1</v>
      </c>
      <c r="N306" s="251">
        <v>0.847</v>
      </c>
      <c r="O306" s="251">
        <v>0.752</v>
      </c>
      <c r="P306" s="251">
        <v>1.0002</v>
      </c>
      <c r="Q306" s="250">
        <v>255</v>
      </c>
    </row>
    <row r="307" spans="1:17" ht="12.75">
      <c r="A307">
        <f t="shared" si="4"/>
        <v>307</v>
      </c>
      <c r="B307" s="249" t="s">
        <v>2304</v>
      </c>
      <c r="C307" t="s">
        <v>2391</v>
      </c>
      <c r="D307" s="250" t="s">
        <v>4812</v>
      </c>
      <c r="E307" s="250" t="s">
        <v>2305</v>
      </c>
      <c r="G307" s="250" t="s">
        <v>2306</v>
      </c>
      <c r="H307" s="250" t="s">
        <v>2307</v>
      </c>
      <c r="I307" s="250" t="s">
        <v>2308</v>
      </c>
      <c r="J307" s="250" t="s">
        <v>2309</v>
      </c>
      <c r="K307" s="250" t="s">
        <v>3210</v>
      </c>
      <c r="L307" s="252">
        <v>9147828678</v>
      </c>
      <c r="M307" s="250" t="b">
        <v>1</v>
      </c>
      <c r="N307" s="251">
        <v>0.49</v>
      </c>
      <c r="O307" s="251">
        <v>0.454</v>
      </c>
      <c r="P307" s="251">
        <v>1.1968</v>
      </c>
      <c r="Q307" s="250">
        <v>817</v>
      </c>
    </row>
    <row r="308" spans="1:17" ht="12.75">
      <c r="A308">
        <f t="shared" si="4"/>
        <v>308</v>
      </c>
      <c r="B308" s="249" t="s">
        <v>3086</v>
      </c>
      <c r="C308" t="s">
        <v>2398</v>
      </c>
      <c r="D308" s="250" t="s">
        <v>4812</v>
      </c>
      <c r="E308" s="250" t="s">
        <v>3087</v>
      </c>
      <c r="F308" s="250" t="s">
        <v>2483</v>
      </c>
      <c r="G308" s="250" t="s">
        <v>3088</v>
      </c>
      <c r="H308" s="250" t="s">
        <v>3089</v>
      </c>
      <c r="I308" s="250" t="s">
        <v>3090</v>
      </c>
      <c r="J308" s="250" t="s">
        <v>3091</v>
      </c>
      <c r="K308" s="250" t="s">
        <v>3092</v>
      </c>
      <c r="L308" s="252">
        <v>6078985801</v>
      </c>
      <c r="M308" s="250" t="b">
        <v>1</v>
      </c>
      <c r="N308" s="251">
        <v>0.885</v>
      </c>
      <c r="O308" s="251">
        <v>0.814</v>
      </c>
      <c r="P308" s="251">
        <v>0.9401</v>
      </c>
      <c r="Q308" s="250">
        <v>1257</v>
      </c>
    </row>
    <row r="309" spans="1:17" ht="12.75">
      <c r="A309">
        <f t="shared" si="4"/>
        <v>309</v>
      </c>
      <c r="B309" s="249" t="s">
        <v>4885</v>
      </c>
      <c r="C309" t="s">
        <v>2360</v>
      </c>
      <c r="D309" s="250" t="s">
        <v>4812</v>
      </c>
      <c r="E309" s="250" t="s">
        <v>4886</v>
      </c>
      <c r="G309" s="250" t="s">
        <v>4887</v>
      </c>
      <c r="H309" s="250" t="s">
        <v>4888</v>
      </c>
      <c r="I309" s="250" t="s">
        <v>4889</v>
      </c>
      <c r="J309" s="250" t="s">
        <v>4890</v>
      </c>
      <c r="K309" s="250" t="s">
        <v>4891</v>
      </c>
      <c r="L309" s="252">
        <v>5184566200</v>
      </c>
      <c r="M309" s="250" t="b">
        <v>1</v>
      </c>
      <c r="N309" s="251">
        <v>0.648</v>
      </c>
      <c r="O309" s="251">
        <v>0.448</v>
      </c>
      <c r="P309" s="251">
        <v>1.0066</v>
      </c>
      <c r="Q309" s="250">
        <v>5330</v>
      </c>
    </row>
    <row r="310" spans="1:17" ht="12.75">
      <c r="A310">
        <f t="shared" si="4"/>
        <v>310</v>
      </c>
      <c r="B310" s="249" t="s">
        <v>4368</v>
      </c>
      <c r="C310" t="s">
        <v>2400</v>
      </c>
      <c r="D310" s="250" t="s">
        <v>4812</v>
      </c>
      <c r="E310" s="250" t="s">
        <v>2055</v>
      </c>
      <c r="F310" s="250" t="s">
        <v>2786</v>
      </c>
      <c r="G310" s="250" t="s">
        <v>4369</v>
      </c>
      <c r="H310" s="250" t="s">
        <v>4370</v>
      </c>
      <c r="I310" s="250" t="s">
        <v>4371</v>
      </c>
      <c r="J310" s="250" t="s">
        <v>4372</v>
      </c>
      <c r="K310" s="250" t="s">
        <v>4373</v>
      </c>
      <c r="L310" s="252">
        <v>5186962461</v>
      </c>
      <c r="M310" s="250" t="b">
        <v>1</v>
      </c>
      <c r="N310" s="251">
        <v>0.58</v>
      </c>
      <c r="O310" s="251">
        <v>0.37</v>
      </c>
      <c r="P310" s="251">
        <v>0.972</v>
      </c>
      <c r="Q310" s="250">
        <v>1139</v>
      </c>
    </row>
    <row r="311" spans="1:17" ht="12.75">
      <c r="A311">
        <f t="shared" si="4"/>
        <v>311</v>
      </c>
      <c r="B311" s="249" t="s">
        <v>3381</v>
      </c>
      <c r="C311" t="s">
        <v>2393</v>
      </c>
      <c r="D311" s="250" t="s">
        <v>4812</v>
      </c>
      <c r="E311" s="250" t="s">
        <v>2561</v>
      </c>
      <c r="G311" s="250" t="s">
        <v>3382</v>
      </c>
      <c r="H311" s="250" t="s">
        <v>3383</v>
      </c>
      <c r="I311" s="250" t="s">
        <v>3384</v>
      </c>
      <c r="J311" s="250" t="s">
        <v>3385</v>
      </c>
      <c r="K311" s="250" t="s">
        <v>3386</v>
      </c>
      <c r="L311" s="252">
        <v>9142659254</v>
      </c>
      <c r="M311" s="250" t="b">
        <v>1</v>
      </c>
      <c r="N311" s="251">
        <v>0.346</v>
      </c>
      <c r="O311" s="251">
        <v>0</v>
      </c>
      <c r="P311" s="251">
        <v>1.2285</v>
      </c>
      <c r="Q311" s="250">
        <v>779</v>
      </c>
    </row>
    <row r="312" spans="1:17" ht="12.75">
      <c r="A312">
        <f t="shared" si="4"/>
        <v>312</v>
      </c>
      <c r="B312" s="249" t="s">
        <v>4052</v>
      </c>
      <c r="C312" t="s">
        <v>2367</v>
      </c>
      <c r="D312" s="250" t="s">
        <v>4812</v>
      </c>
      <c r="E312" s="250" t="s">
        <v>4307</v>
      </c>
      <c r="F312" s="250" t="s">
        <v>2614</v>
      </c>
      <c r="G312" s="250" t="s">
        <v>4053</v>
      </c>
      <c r="H312" s="250" t="s">
        <v>4054</v>
      </c>
      <c r="I312" s="250" t="s">
        <v>4055</v>
      </c>
      <c r="J312" s="250" t="s">
        <v>4056</v>
      </c>
      <c r="K312" s="250" t="s">
        <v>4057</v>
      </c>
      <c r="L312" s="252">
        <v>5163516632</v>
      </c>
      <c r="M312" s="250" t="b">
        <v>1</v>
      </c>
      <c r="N312" s="251">
        <v>0.401</v>
      </c>
      <c r="O312" s="251">
        <v>0</v>
      </c>
      <c r="P312" s="251">
        <v>1.6876</v>
      </c>
      <c r="Q312" s="250">
        <v>7109</v>
      </c>
    </row>
    <row r="313" spans="1:17" ht="12.75">
      <c r="A313">
        <f t="shared" si="4"/>
        <v>313</v>
      </c>
      <c r="B313" s="249" t="s">
        <v>4519</v>
      </c>
      <c r="C313" t="s">
        <v>2359</v>
      </c>
      <c r="D313" s="250" t="s">
        <v>4812</v>
      </c>
      <c r="E313" s="250" t="s">
        <v>4520</v>
      </c>
      <c r="F313" s="250" t="s">
        <v>2548</v>
      </c>
      <c r="G313" s="250" t="s">
        <v>4521</v>
      </c>
      <c r="H313" s="250" t="s">
        <v>4522</v>
      </c>
      <c r="I313" s="250" t="s">
        <v>4523</v>
      </c>
      <c r="J313" s="250" t="s">
        <v>4524</v>
      </c>
      <c r="K313" s="250" t="s">
        <v>4525</v>
      </c>
      <c r="L313" s="252">
        <v>7166496850</v>
      </c>
      <c r="M313" s="250" t="b">
        <v>1</v>
      </c>
      <c r="N313" s="251">
        <v>0.749</v>
      </c>
      <c r="O313" s="251">
        <v>0.603</v>
      </c>
      <c r="P313" s="251">
        <v>1.1103</v>
      </c>
      <c r="Q313" s="250">
        <v>4047</v>
      </c>
    </row>
    <row r="314" spans="1:17" ht="12.75">
      <c r="A314">
        <f t="shared" si="4"/>
        <v>314</v>
      </c>
      <c r="B314" s="249" t="s">
        <v>1395</v>
      </c>
      <c r="C314" t="s">
        <v>2388</v>
      </c>
      <c r="D314" s="250" t="s">
        <v>4812</v>
      </c>
      <c r="E314" s="250" t="s">
        <v>737</v>
      </c>
      <c r="F314" s="250" t="s">
        <v>2665</v>
      </c>
      <c r="G314" s="250" t="s">
        <v>1396</v>
      </c>
      <c r="H314" s="250" t="s">
        <v>1397</v>
      </c>
      <c r="I314" s="250" t="s">
        <v>1398</v>
      </c>
      <c r="J314" s="250" t="s">
        <v>1399</v>
      </c>
      <c r="K314" s="250" t="s">
        <v>1400</v>
      </c>
      <c r="L314" s="252">
        <v>3158243300</v>
      </c>
      <c r="M314" s="250" t="b">
        <v>1</v>
      </c>
      <c r="N314" s="251">
        <v>0.76</v>
      </c>
      <c r="O314" s="251">
        <v>0.665</v>
      </c>
      <c r="P314" s="251">
        <v>0.9335</v>
      </c>
      <c r="Q314" s="250">
        <v>854</v>
      </c>
    </row>
    <row r="315" spans="1:17" ht="12.75">
      <c r="A315">
        <f t="shared" si="4"/>
        <v>315</v>
      </c>
      <c r="B315" s="249" t="s">
        <v>233</v>
      </c>
      <c r="C315" t="s">
        <v>2396</v>
      </c>
      <c r="D315" s="250" t="s">
        <v>4812</v>
      </c>
      <c r="E315" s="250" t="s">
        <v>4821</v>
      </c>
      <c r="F315" s="250" t="s">
        <v>2498</v>
      </c>
      <c r="G315" s="250" t="s">
        <v>234</v>
      </c>
      <c r="H315" s="250" t="s">
        <v>235</v>
      </c>
      <c r="I315" s="250" t="s">
        <v>2508</v>
      </c>
      <c r="J315" s="250" t="s">
        <v>236</v>
      </c>
      <c r="K315" s="250" t="s">
        <v>237</v>
      </c>
      <c r="L315" s="252">
        <v>3153245931</v>
      </c>
      <c r="M315" s="250" t="b">
        <v>1</v>
      </c>
      <c r="N315" s="251">
        <v>0.722</v>
      </c>
      <c r="O315" s="251">
        <v>0.607</v>
      </c>
      <c r="P315" s="251">
        <v>0.9543</v>
      </c>
      <c r="Q315" s="250">
        <v>382</v>
      </c>
    </row>
    <row r="316" spans="1:17" ht="12.75">
      <c r="A316">
        <f t="shared" si="4"/>
        <v>316</v>
      </c>
      <c r="B316" s="249" t="s">
        <v>3846</v>
      </c>
      <c r="C316" t="s">
        <v>2356</v>
      </c>
      <c r="D316" s="250" t="s">
        <v>4812</v>
      </c>
      <c r="E316" s="250" t="s">
        <v>2685</v>
      </c>
      <c r="G316" s="250" t="s">
        <v>3847</v>
      </c>
      <c r="H316" s="250" t="s">
        <v>3848</v>
      </c>
      <c r="I316" s="250" t="s">
        <v>2508</v>
      </c>
      <c r="J316" s="250" t="s">
        <v>3849</v>
      </c>
      <c r="K316" s="250" t="s">
        <v>3850</v>
      </c>
      <c r="L316" s="252">
        <v>6075692261</v>
      </c>
      <c r="M316" s="250" t="b">
        <v>1</v>
      </c>
      <c r="N316" s="251">
        <v>0.567</v>
      </c>
      <c r="O316" s="251">
        <v>0.203</v>
      </c>
      <c r="P316" s="251">
        <v>1.0002</v>
      </c>
      <c r="Q316" s="250">
        <v>842</v>
      </c>
    </row>
    <row r="317" spans="1:17" ht="12.75">
      <c r="A317">
        <f t="shared" si="4"/>
        <v>317</v>
      </c>
      <c r="B317" s="249" t="s">
        <v>2930</v>
      </c>
      <c r="C317" t="s">
        <v>2367</v>
      </c>
      <c r="D317" s="250" t="s">
        <v>4812</v>
      </c>
      <c r="E317" s="250" t="s">
        <v>2931</v>
      </c>
      <c r="G317" s="250" t="s">
        <v>2932</v>
      </c>
      <c r="H317" s="250" t="s">
        <v>2933</v>
      </c>
      <c r="I317" s="250" t="s">
        <v>2934</v>
      </c>
      <c r="J317" s="250" t="s">
        <v>2935</v>
      </c>
      <c r="K317" s="250" t="s">
        <v>2936</v>
      </c>
      <c r="L317" s="252">
        <v>6317280807</v>
      </c>
      <c r="M317" s="250" t="b">
        <v>1</v>
      </c>
      <c r="N317" s="251">
        <v>0</v>
      </c>
      <c r="O317" s="251">
        <v>0</v>
      </c>
      <c r="P317" s="251">
        <v>1.6876</v>
      </c>
      <c r="Q317" s="250">
        <v>1421</v>
      </c>
    </row>
    <row r="318" spans="1:17" ht="12.75">
      <c r="A318">
        <f t="shared" si="4"/>
        <v>318</v>
      </c>
      <c r="B318" s="249" t="s">
        <v>4287</v>
      </c>
      <c r="C318" t="s">
        <v>2369</v>
      </c>
      <c r="D318" s="250" t="s">
        <v>4812</v>
      </c>
      <c r="E318" s="250" t="s">
        <v>4288</v>
      </c>
      <c r="G318" s="250" t="s">
        <v>4289</v>
      </c>
      <c r="H318" s="250" t="s">
        <v>4290</v>
      </c>
      <c r="I318" s="250" t="s">
        <v>4291</v>
      </c>
      <c r="J318" s="250" t="s">
        <v>4292</v>
      </c>
      <c r="K318" s="250" t="s">
        <v>4293</v>
      </c>
      <c r="L318" s="252">
        <v>6076372511</v>
      </c>
      <c r="M318" s="250" t="b">
        <v>1</v>
      </c>
      <c r="N318" s="251">
        <v>0.756</v>
      </c>
      <c r="O318" s="251">
        <v>0.58</v>
      </c>
      <c r="P318" s="251">
        <v>0.9998</v>
      </c>
      <c r="Q318" s="250">
        <v>628</v>
      </c>
    </row>
    <row r="319" spans="1:17" ht="12.75">
      <c r="A319">
        <f t="shared" si="4"/>
        <v>319</v>
      </c>
      <c r="B319" s="249" t="s">
        <v>3263</v>
      </c>
      <c r="C319" t="s">
        <v>2366</v>
      </c>
      <c r="D319" s="250" t="s">
        <v>4812</v>
      </c>
      <c r="E319" s="250" t="s">
        <v>2554</v>
      </c>
      <c r="G319" s="250" t="s">
        <v>3264</v>
      </c>
      <c r="H319" s="250" t="s">
        <v>3265</v>
      </c>
      <c r="I319" s="250" t="s">
        <v>3266</v>
      </c>
      <c r="J319" s="250" t="s">
        <v>3267</v>
      </c>
      <c r="K319" s="250" t="s">
        <v>3268</v>
      </c>
      <c r="L319" s="252">
        <v>3155645212</v>
      </c>
      <c r="M319" s="250" t="b">
        <v>1</v>
      </c>
      <c r="N319" s="251">
        <v>0.896</v>
      </c>
      <c r="O319" s="251">
        <v>0.846</v>
      </c>
      <c r="P319" s="251">
        <v>1.0517</v>
      </c>
      <c r="Q319" s="250">
        <v>1766</v>
      </c>
    </row>
    <row r="320" spans="1:17" ht="12.75">
      <c r="A320">
        <f t="shared" si="4"/>
        <v>320</v>
      </c>
      <c r="B320" s="249" t="s">
        <v>4058</v>
      </c>
      <c r="C320" t="s">
        <v>2367</v>
      </c>
      <c r="D320" s="250" t="s">
        <v>4812</v>
      </c>
      <c r="E320" s="250" t="s">
        <v>811</v>
      </c>
      <c r="F320" s="250" t="s">
        <v>4849</v>
      </c>
      <c r="G320" s="250" t="s">
        <v>4059</v>
      </c>
      <c r="H320" s="250" t="s">
        <v>4060</v>
      </c>
      <c r="I320" s="250" t="s">
        <v>4061</v>
      </c>
      <c r="J320" s="250" t="s">
        <v>4032</v>
      </c>
      <c r="K320" s="250" t="s">
        <v>4033</v>
      </c>
      <c r="L320" s="252">
        <v>5167545320</v>
      </c>
      <c r="M320" s="250" t="b">
        <v>1</v>
      </c>
      <c r="N320" s="251">
        <v>0.512</v>
      </c>
      <c r="O320" s="251">
        <v>0.238</v>
      </c>
      <c r="P320" s="251">
        <v>1.6876</v>
      </c>
      <c r="Q320" s="250">
        <v>2699</v>
      </c>
    </row>
    <row r="321" spans="1:17" ht="12.75">
      <c r="A321">
        <f t="shared" si="4"/>
        <v>321</v>
      </c>
      <c r="B321" s="249" t="s">
        <v>2553</v>
      </c>
      <c r="C321" t="s">
        <v>2384</v>
      </c>
      <c r="D321" s="250" t="s">
        <v>4812</v>
      </c>
      <c r="E321" s="250" t="s">
        <v>2554</v>
      </c>
      <c r="G321" s="250" t="s">
        <v>2555</v>
      </c>
      <c r="H321" s="250" t="s">
        <v>2556</v>
      </c>
      <c r="I321" s="250" t="s">
        <v>2557</v>
      </c>
      <c r="J321" s="250" t="s">
        <v>2558</v>
      </c>
      <c r="K321" s="250" t="s">
        <v>2559</v>
      </c>
      <c r="L321" s="252">
        <v>6076932500</v>
      </c>
      <c r="M321" s="250" t="b">
        <v>1</v>
      </c>
      <c r="N321" s="251">
        <v>0.874</v>
      </c>
      <c r="O321" s="251">
        <v>0.801</v>
      </c>
      <c r="P321" s="251">
        <v>0.885</v>
      </c>
      <c r="Q321" s="250">
        <v>1282</v>
      </c>
    </row>
    <row r="322" spans="1:17" ht="12.75">
      <c r="A322">
        <f aca="true" t="shared" si="5" ref="A322:A385">A321+1</f>
        <v>322</v>
      </c>
      <c r="B322" s="249" t="s">
        <v>513</v>
      </c>
      <c r="C322" t="s">
        <v>2355</v>
      </c>
      <c r="D322" s="250" t="s">
        <v>4855</v>
      </c>
      <c r="E322" s="250" t="s">
        <v>698</v>
      </c>
      <c r="G322" s="250" t="s">
        <v>834</v>
      </c>
      <c r="H322" s="250" t="s">
        <v>514</v>
      </c>
      <c r="I322" s="250" t="s">
        <v>515</v>
      </c>
      <c r="J322" s="250" t="s">
        <v>516</v>
      </c>
      <c r="K322" s="250" t="s">
        <v>517</v>
      </c>
      <c r="L322" s="252">
        <v>9148353300</v>
      </c>
      <c r="M322" s="250" t="b">
        <v>1</v>
      </c>
      <c r="N322" s="251">
        <v>0</v>
      </c>
      <c r="O322" s="251">
        <v>0</v>
      </c>
      <c r="P322" s="251">
        <v>1.4537</v>
      </c>
      <c r="Q322" s="250">
        <v>2714</v>
      </c>
    </row>
    <row r="323" spans="1:17" ht="12.75">
      <c r="A323">
        <f t="shared" si="5"/>
        <v>323</v>
      </c>
      <c r="B323" s="249" t="s">
        <v>1303</v>
      </c>
      <c r="C323" t="s">
        <v>2381</v>
      </c>
      <c r="D323" s="250" t="s">
        <v>4812</v>
      </c>
      <c r="E323" s="250" t="s">
        <v>2476</v>
      </c>
      <c r="G323" s="250" t="s">
        <v>1304</v>
      </c>
      <c r="H323" s="250" t="s">
        <v>1305</v>
      </c>
      <c r="I323" s="250" t="s">
        <v>1306</v>
      </c>
      <c r="J323" s="250" t="s">
        <v>1307</v>
      </c>
      <c r="K323" s="250" t="s">
        <v>1308</v>
      </c>
      <c r="L323" s="252">
        <v>3155432707</v>
      </c>
      <c r="M323" s="250" t="b">
        <v>1</v>
      </c>
      <c r="N323" s="251">
        <v>0.827</v>
      </c>
      <c r="O323" s="251">
        <v>0.681</v>
      </c>
      <c r="P323" s="251">
        <v>0.9543</v>
      </c>
      <c r="Q323" s="250">
        <v>507</v>
      </c>
    </row>
    <row r="324" spans="1:17" ht="12.75">
      <c r="A324">
        <f t="shared" si="5"/>
        <v>324</v>
      </c>
      <c r="B324" s="249" t="s">
        <v>4424</v>
      </c>
      <c r="C324" t="s">
        <v>2370</v>
      </c>
      <c r="D324" s="250" t="s">
        <v>4812</v>
      </c>
      <c r="E324" s="250" t="s">
        <v>4848</v>
      </c>
      <c r="F324" s="250" t="s">
        <v>2513</v>
      </c>
      <c r="G324" s="250" t="s">
        <v>4425</v>
      </c>
      <c r="H324" s="250" t="s">
        <v>4426</v>
      </c>
      <c r="I324" s="250" t="s">
        <v>4427</v>
      </c>
      <c r="J324" s="250" t="s">
        <v>4428</v>
      </c>
      <c r="K324" s="250" t="s">
        <v>4429</v>
      </c>
      <c r="L324" s="252">
        <v>5186325931</v>
      </c>
      <c r="M324" s="250" t="b">
        <v>1</v>
      </c>
      <c r="N324" s="251">
        <v>0.854</v>
      </c>
      <c r="O324" s="251">
        <v>0.784</v>
      </c>
      <c r="P324" s="251">
        <v>0.972</v>
      </c>
      <c r="Q324" s="250">
        <v>583</v>
      </c>
    </row>
    <row r="325" spans="1:17" ht="12.75">
      <c r="A325">
        <f t="shared" si="5"/>
        <v>325</v>
      </c>
      <c r="B325" s="249" t="s">
        <v>2172</v>
      </c>
      <c r="C325" t="s">
        <v>2355</v>
      </c>
      <c r="D325" s="250" t="s">
        <v>4812</v>
      </c>
      <c r="E325" s="250" t="s">
        <v>758</v>
      </c>
      <c r="F325" s="250" t="s">
        <v>2644</v>
      </c>
      <c r="G325" s="250" t="s">
        <v>2173</v>
      </c>
      <c r="H325" s="250" t="s">
        <v>2174</v>
      </c>
      <c r="I325" s="250" t="s">
        <v>2175</v>
      </c>
      <c r="J325" s="250" t="s">
        <v>2176</v>
      </c>
      <c r="K325" s="250" t="s">
        <v>2177</v>
      </c>
      <c r="L325" s="252">
        <v>9144782901</v>
      </c>
      <c r="M325" s="250" t="b">
        <v>1</v>
      </c>
      <c r="N325" s="251">
        <v>0.424</v>
      </c>
      <c r="O325" s="251">
        <v>0.345</v>
      </c>
      <c r="P325" s="251">
        <v>1.4537</v>
      </c>
      <c r="Q325" s="250">
        <v>1330</v>
      </c>
    </row>
    <row r="326" spans="1:17" ht="12.75">
      <c r="A326">
        <f t="shared" si="5"/>
        <v>326</v>
      </c>
      <c r="B326" s="249" t="s">
        <v>2840</v>
      </c>
      <c r="C326" t="s">
        <v>2367</v>
      </c>
      <c r="D326" s="250" t="s">
        <v>4812</v>
      </c>
      <c r="E326" s="250" t="s">
        <v>2841</v>
      </c>
      <c r="G326" s="250" t="s">
        <v>2842</v>
      </c>
      <c r="H326" s="250" t="s">
        <v>2843</v>
      </c>
      <c r="I326" s="250" t="s">
        <v>2844</v>
      </c>
      <c r="J326" s="250" t="s">
        <v>2845</v>
      </c>
      <c r="K326" s="250" t="s">
        <v>2846</v>
      </c>
      <c r="L326" s="252">
        <v>5162653630</v>
      </c>
      <c r="M326" s="250" t="b">
        <v>1</v>
      </c>
      <c r="N326" s="251">
        <v>0.55</v>
      </c>
      <c r="O326" s="251">
        <v>0</v>
      </c>
      <c r="P326" s="251">
        <v>1.6876</v>
      </c>
      <c r="Q326" s="250">
        <v>3475</v>
      </c>
    </row>
    <row r="327" spans="1:17" ht="12.75">
      <c r="A327">
        <f t="shared" si="5"/>
        <v>327</v>
      </c>
      <c r="B327" s="249" t="s">
        <v>534</v>
      </c>
      <c r="C327" t="s">
        <v>2355</v>
      </c>
      <c r="D327" s="250" t="s">
        <v>4812</v>
      </c>
      <c r="E327" s="250" t="s">
        <v>4555</v>
      </c>
      <c r="F327" s="250" t="s">
        <v>2498</v>
      </c>
      <c r="G327" s="250" t="s">
        <v>535</v>
      </c>
      <c r="H327" s="250" t="s">
        <v>536</v>
      </c>
      <c r="I327" s="250" t="s">
        <v>537</v>
      </c>
      <c r="J327" s="250" t="s">
        <v>538</v>
      </c>
      <c r="K327" s="250" t="s">
        <v>539</v>
      </c>
      <c r="L327" s="252">
        <v>9147692790</v>
      </c>
      <c r="M327" s="250" t="b">
        <v>1</v>
      </c>
      <c r="N327" s="251">
        <v>0</v>
      </c>
      <c r="O327" s="251">
        <v>0</v>
      </c>
      <c r="P327" s="251">
        <v>1.4537</v>
      </c>
      <c r="Q327" s="250">
        <v>0</v>
      </c>
    </row>
    <row r="328" spans="1:17" ht="12.75">
      <c r="A328">
        <f t="shared" si="5"/>
        <v>328</v>
      </c>
      <c r="B328" s="249" t="s">
        <v>172</v>
      </c>
      <c r="C328" t="s">
        <v>2377</v>
      </c>
      <c r="D328" s="250" t="s">
        <v>4812</v>
      </c>
      <c r="E328" s="250" t="s">
        <v>173</v>
      </c>
      <c r="G328" s="250" t="s">
        <v>174</v>
      </c>
      <c r="H328" s="250" t="s">
        <v>175</v>
      </c>
      <c r="I328" s="250" t="s">
        <v>176</v>
      </c>
      <c r="J328" s="250" t="s">
        <v>177</v>
      </c>
      <c r="K328" s="250" t="s">
        <v>178</v>
      </c>
      <c r="L328" s="252">
        <v>5162927001</v>
      </c>
      <c r="M328" s="250" t="b">
        <v>1</v>
      </c>
      <c r="N328" s="251">
        <v>0.677</v>
      </c>
      <c r="O328" s="251">
        <v>0.635</v>
      </c>
      <c r="P328" s="251">
        <v>1.6646</v>
      </c>
      <c r="Q328" s="250">
        <v>5670</v>
      </c>
    </row>
    <row r="329" spans="1:17" ht="12.75">
      <c r="A329">
        <f t="shared" si="5"/>
        <v>329</v>
      </c>
      <c r="B329" s="249" t="s">
        <v>2135</v>
      </c>
      <c r="C329" t="s">
        <v>2355</v>
      </c>
      <c r="D329" s="250" t="s">
        <v>4864</v>
      </c>
      <c r="E329" s="250" t="s">
        <v>1281</v>
      </c>
      <c r="G329" s="250" t="s">
        <v>1066</v>
      </c>
      <c r="H329" s="250" t="s">
        <v>2136</v>
      </c>
      <c r="I329" s="250" t="s">
        <v>2137</v>
      </c>
      <c r="J329" s="250" t="s">
        <v>2138</v>
      </c>
      <c r="K329" s="250" t="s">
        <v>2139</v>
      </c>
      <c r="L329" s="252">
        <v>9147377500</v>
      </c>
      <c r="M329" s="250" t="b">
        <v>1</v>
      </c>
      <c r="N329" s="251">
        <v>0</v>
      </c>
      <c r="O329" s="251">
        <v>0</v>
      </c>
      <c r="P329" s="251">
        <v>1.4537</v>
      </c>
      <c r="Q329" s="250">
        <v>2446</v>
      </c>
    </row>
    <row r="330" spans="1:17" ht="12.75">
      <c r="A330">
        <f t="shared" si="5"/>
        <v>330</v>
      </c>
      <c r="B330" s="249" t="s">
        <v>1190</v>
      </c>
      <c r="C330" t="s">
        <v>2387</v>
      </c>
      <c r="D330" s="250" t="s">
        <v>4812</v>
      </c>
      <c r="E330" s="250" t="s">
        <v>4821</v>
      </c>
      <c r="F330" s="250" t="s">
        <v>2548</v>
      </c>
      <c r="G330" s="250" t="s">
        <v>1191</v>
      </c>
      <c r="H330" s="250" t="s">
        <v>1192</v>
      </c>
      <c r="I330" s="250" t="s">
        <v>1193</v>
      </c>
      <c r="J330" s="250" t="s">
        <v>1194</v>
      </c>
      <c r="K330" s="250" t="s">
        <v>1195</v>
      </c>
      <c r="L330" s="252">
        <v>3158662230</v>
      </c>
      <c r="M330" s="250" t="b">
        <v>1</v>
      </c>
      <c r="N330" s="251">
        <v>0.75</v>
      </c>
      <c r="O330" s="251">
        <v>0.746</v>
      </c>
      <c r="P330" s="251">
        <v>0.9335</v>
      </c>
      <c r="Q330" s="250">
        <v>1398</v>
      </c>
    </row>
    <row r="331" spans="1:17" ht="12.75">
      <c r="A331">
        <f t="shared" si="5"/>
        <v>331</v>
      </c>
      <c r="B331" s="249" t="s">
        <v>238</v>
      </c>
      <c r="C331" t="s">
        <v>2396</v>
      </c>
      <c r="D331" s="250" t="s">
        <v>4864</v>
      </c>
      <c r="E331" s="250" t="s">
        <v>1735</v>
      </c>
      <c r="F331" s="250" t="s">
        <v>2637</v>
      </c>
      <c r="G331" s="250" t="s">
        <v>1234</v>
      </c>
      <c r="H331" s="250" t="s">
        <v>239</v>
      </c>
      <c r="I331" s="250" t="s">
        <v>206</v>
      </c>
      <c r="J331" s="250" t="s">
        <v>240</v>
      </c>
      <c r="K331" s="250" t="s">
        <v>241</v>
      </c>
      <c r="L331" s="252">
        <v>3153473442</v>
      </c>
      <c r="M331" s="250" t="b">
        <v>1</v>
      </c>
      <c r="N331" s="251">
        <v>0.892</v>
      </c>
      <c r="O331" s="251">
        <v>0.791</v>
      </c>
      <c r="P331" s="251">
        <v>0.9543</v>
      </c>
      <c r="Q331" s="250">
        <v>517</v>
      </c>
    </row>
    <row r="332" spans="1:17" ht="12.75">
      <c r="A332">
        <f t="shared" si="5"/>
        <v>332</v>
      </c>
      <c r="B332" s="249" t="s">
        <v>1896</v>
      </c>
      <c r="C332" t="s">
        <v>2377</v>
      </c>
      <c r="D332" s="250" t="s">
        <v>4812</v>
      </c>
      <c r="E332" s="250" t="s">
        <v>4555</v>
      </c>
      <c r="F332" s="250" t="s">
        <v>2637</v>
      </c>
      <c r="G332" s="250" t="s">
        <v>1897</v>
      </c>
      <c r="H332" s="250" t="s">
        <v>1898</v>
      </c>
      <c r="I332" s="250" t="s">
        <v>1899</v>
      </c>
      <c r="J332" s="250" t="s">
        <v>1882</v>
      </c>
      <c r="K332" s="250" t="s">
        <v>1883</v>
      </c>
      <c r="L332" s="252">
        <v>5167417800</v>
      </c>
      <c r="M332" s="250" t="b">
        <v>1</v>
      </c>
      <c r="N332" s="251">
        <v>0.324</v>
      </c>
      <c r="O332" s="251">
        <v>0.084</v>
      </c>
      <c r="P332" s="251">
        <v>1.6646</v>
      </c>
      <c r="Q332" s="250">
        <v>3531</v>
      </c>
    </row>
    <row r="333" spans="1:17" ht="12.75">
      <c r="A333">
        <f t="shared" si="5"/>
        <v>333</v>
      </c>
      <c r="B333" s="249" t="s">
        <v>277</v>
      </c>
      <c r="C333" t="s">
        <v>2396</v>
      </c>
      <c r="D333" s="250" t="s">
        <v>4812</v>
      </c>
      <c r="E333" s="250" t="s">
        <v>278</v>
      </c>
      <c r="F333" s="250" t="s">
        <v>2786</v>
      </c>
      <c r="G333" s="250" t="s">
        <v>279</v>
      </c>
      <c r="H333" s="250" t="s">
        <v>280</v>
      </c>
      <c r="I333" s="250" t="s">
        <v>2529</v>
      </c>
      <c r="J333" s="250" t="s">
        <v>281</v>
      </c>
      <c r="K333" s="250" t="s">
        <v>282</v>
      </c>
      <c r="L333" s="252">
        <v>3153442414</v>
      </c>
      <c r="M333" s="250" t="b">
        <v>1</v>
      </c>
      <c r="N333" s="251">
        <v>0.887</v>
      </c>
      <c r="O333" s="251">
        <v>0.847</v>
      </c>
      <c r="P333" s="251">
        <v>0.9543</v>
      </c>
      <c r="Q333" s="250">
        <v>727</v>
      </c>
    </row>
    <row r="334" spans="1:17" ht="12.75">
      <c r="A334">
        <f t="shared" si="5"/>
        <v>334</v>
      </c>
      <c r="B334" s="249" t="s">
        <v>1611</v>
      </c>
      <c r="C334" t="s">
        <v>2377</v>
      </c>
      <c r="D334" s="250" t="s">
        <v>4812</v>
      </c>
      <c r="E334" s="250" t="s">
        <v>4841</v>
      </c>
      <c r="G334" s="250" t="s">
        <v>1612</v>
      </c>
      <c r="H334" s="250" t="s">
        <v>1613</v>
      </c>
      <c r="I334" s="250" t="s">
        <v>1614</v>
      </c>
      <c r="J334" s="250" t="s">
        <v>1615</v>
      </c>
      <c r="K334" s="250" t="s">
        <v>1616</v>
      </c>
      <c r="L334" s="252">
        <v>5163741633</v>
      </c>
      <c r="M334" s="250" t="b">
        <v>1</v>
      </c>
      <c r="N334" s="251">
        <v>0.166</v>
      </c>
      <c r="O334" s="251">
        <v>0.035</v>
      </c>
      <c r="P334" s="251">
        <v>1.6646</v>
      </c>
      <c r="Q334" s="250">
        <v>3030</v>
      </c>
    </row>
    <row r="335" spans="1:17" ht="12.75">
      <c r="A335">
        <f t="shared" si="5"/>
        <v>335</v>
      </c>
      <c r="B335" s="249" t="s">
        <v>1948</v>
      </c>
      <c r="C335" t="s">
        <v>2377</v>
      </c>
      <c r="D335" s="250" t="s">
        <v>4812</v>
      </c>
      <c r="E335" s="250" t="s">
        <v>1949</v>
      </c>
      <c r="G335" s="250" t="s">
        <v>1950</v>
      </c>
      <c r="H335" s="250" t="s">
        <v>1951</v>
      </c>
      <c r="I335" s="250" t="s">
        <v>1952</v>
      </c>
      <c r="J335" s="250" t="s">
        <v>1953</v>
      </c>
      <c r="K335" s="250" t="s">
        <v>1954</v>
      </c>
      <c r="L335" s="252">
        <v>5169336679</v>
      </c>
      <c r="M335" s="250" t="b">
        <v>1</v>
      </c>
      <c r="N335" s="251">
        <v>0.273</v>
      </c>
      <c r="O335" s="251">
        <v>0</v>
      </c>
      <c r="P335" s="251">
        <v>1.6646</v>
      </c>
      <c r="Q335" s="250">
        <v>4512</v>
      </c>
    </row>
    <row r="336" spans="1:17" ht="12.75">
      <c r="A336">
        <f t="shared" si="5"/>
        <v>336</v>
      </c>
      <c r="B336" s="249" t="s">
        <v>3131</v>
      </c>
      <c r="C336" t="s">
        <v>2399</v>
      </c>
      <c r="D336" s="250" t="s">
        <v>4864</v>
      </c>
      <c r="E336" s="250" t="s">
        <v>3132</v>
      </c>
      <c r="G336" s="250" t="s">
        <v>3133</v>
      </c>
      <c r="H336" s="250" t="s">
        <v>3134</v>
      </c>
      <c r="I336" s="250" t="s">
        <v>3135</v>
      </c>
      <c r="J336" s="250" t="s">
        <v>3136</v>
      </c>
      <c r="K336" s="250" t="s">
        <v>3137</v>
      </c>
      <c r="L336" s="252">
        <v>9146917241</v>
      </c>
      <c r="M336" s="250" t="b">
        <v>1</v>
      </c>
      <c r="N336" s="251">
        <v>0.662</v>
      </c>
      <c r="O336" s="251">
        <v>0.531</v>
      </c>
      <c r="P336" s="251">
        <v>1.0562</v>
      </c>
      <c r="Q336" s="250">
        <v>1837</v>
      </c>
    </row>
    <row r="337" spans="1:17" ht="12.75">
      <c r="A337">
        <f t="shared" si="5"/>
        <v>337</v>
      </c>
      <c r="B337" s="249" t="s">
        <v>2249</v>
      </c>
      <c r="C337" t="s">
        <v>2391</v>
      </c>
      <c r="D337" s="250" t="s">
        <v>4864</v>
      </c>
      <c r="E337" s="250" t="s">
        <v>2250</v>
      </c>
      <c r="G337" s="250" t="s">
        <v>2251</v>
      </c>
      <c r="H337" s="250" t="s">
        <v>2252</v>
      </c>
      <c r="I337" s="250" t="s">
        <v>2253</v>
      </c>
      <c r="J337" s="250" t="s">
        <v>2254</v>
      </c>
      <c r="K337" s="250" t="s">
        <v>2255</v>
      </c>
      <c r="L337" s="252">
        <v>9144469575</v>
      </c>
      <c r="M337" s="250" t="b">
        <v>1</v>
      </c>
      <c r="N337" s="251">
        <v>0.73</v>
      </c>
      <c r="O337" s="251">
        <v>0.569</v>
      </c>
      <c r="P337" s="251">
        <v>1.1968</v>
      </c>
      <c r="Q337" s="250">
        <v>1057</v>
      </c>
    </row>
    <row r="338" spans="1:17" ht="12.75">
      <c r="A338">
        <f t="shared" si="5"/>
        <v>338</v>
      </c>
      <c r="B338" s="249" t="s">
        <v>1462</v>
      </c>
      <c r="C338" t="s">
        <v>2389</v>
      </c>
      <c r="D338" s="250" t="s">
        <v>4812</v>
      </c>
      <c r="E338" s="250" t="s">
        <v>2561</v>
      </c>
      <c r="G338" s="250" t="s">
        <v>4440</v>
      </c>
      <c r="H338" s="250" t="s">
        <v>1463</v>
      </c>
      <c r="I338" s="250" t="s">
        <v>0</v>
      </c>
      <c r="J338" s="250" t="s">
        <v>1</v>
      </c>
      <c r="K338" s="250" t="s">
        <v>2</v>
      </c>
      <c r="L338" s="252">
        <v>7163923450</v>
      </c>
      <c r="M338" s="250" t="b">
        <v>1</v>
      </c>
      <c r="N338" s="251">
        <v>0.755</v>
      </c>
      <c r="O338" s="251">
        <v>0.692</v>
      </c>
      <c r="P338" s="251">
        <v>1.0576</v>
      </c>
      <c r="Q338" s="250">
        <v>4423</v>
      </c>
    </row>
    <row r="339" spans="1:17" ht="12.75">
      <c r="A339">
        <f t="shared" si="5"/>
        <v>339</v>
      </c>
      <c r="B339" s="249" t="s">
        <v>2643</v>
      </c>
      <c r="C339" t="s">
        <v>2365</v>
      </c>
      <c r="D339" s="250" t="s">
        <v>4812</v>
      </c>
      <c r="E339" s="250" t="s">
        <v>2605</v>
      </c>
      <c r="F339" s="250" t="s">
        <v>2644</v>
      </c>
      <c r="G339" s="250" t="s">
        <v>2645</v>
      </c>
      <c r="H339" s="250" t="s">
        <v>2646</v>
      </c>
      <c r="I339" s="250" t="s">
        <v>2647</v>
      </c>
      <c r="J339" s="250" t="s">
        <v>2648</v>
      </c>
      <c r="K339" s="250" t="s">
        <v>2649</v>
      </c>
      <c r="L339" s="252">
        <v>7165572228</v>
      </c>
      <c r="M339" s="250" t="b">
        <v>1</v>
      </c>
      <c r="N339" s="251">
        <v>0.861</v>
      </c>
      <c r="O339" s="251">
        <v>0.811</v>
      </c>
      <c r="P339" s="251">
        <v>0.9297</v>
      </c>
      <c r="Q339" s="250">
        <v>627</v>
      </c>
    </row>
    <row r="340" spans="1:17" ht="12.75">
      <c r="A340">
        <f t="shared" si="5"/>
        <v>340</v>
      </c>
      <c r="B340" s="249" t="s">
        <v>4534</v>
      </c>
      <c r="C340" t="s">
        <v>2359</v>
      </c>
      <c r="D340" s="250" t="s">
        <v>4864</v>
      </c>
      <c r="E340" s="250" t="s">
        <v>4535</v>
      </c>
      <c r="G340" s="250" t="s">
        <v>4536</v>
      </c>
      <c r="H340" s="250" t="s">
        <v>4537</v>
      </c>
      <c r="I340" s="250" t="s">
        <v>4538</v>
      </c>
      <c r="J340" s="250" t="s">
        <v>4539</v>
      </c>
      <c r="K340" s="250" t="s">
        <v>4540</v>
      </c>
      <c r="L340" s="252">
        <v>7165372231</v>
      </c>
      <c r="M340" s="250" t="b">
        <v>1</v>
      </c>
      <c r="N340" s="251">
        <v>0.815</v>
      </c>
      <c r="O340" s="251">
        <v>0.692</v>
      </c>
      <c r="P340" s="251">
        <v>1.1103</v>
      </c>
      <c r="Q340" s="250">
        <v>1414</v>
      </c>
    </row>
    <row r="341" spans="1:17" ht="12.75">
      <c r="A341">
        <f t="shared" si="5"/>
        <v>341</v>
      </c>
      <c r="B341" s="249" t="s">
        <v>1771</v>
      </c>
      <c r="C341" t="s">
        <v>2357</v>
      </c>
      <c r="D341" s="250" t="s">
        <v>4812</v>
      </c>
      <c r="E341" s="250" t="s">
        <v>1930</v>
      </c>
      <c r="F341" s="250" t="s">
        <v>2548</v>
      </c>
      <c r="G341" s="250" t="s">
        <v>1772</v>
      </c>
      <c r="H341" s="250" t="s">
        <v>1773</v>
      </c>
      <c r="I341" s="250" t="s">
        <v>2508</v>
      </c>
      <c r="J341" s="250" t="s">
        <v>1774</v>
      </c>
      <c r="K341" s="250" t="s">
        <v>1775</v>
      </c>
      <c r="L341" s="252">
        <v>3158654101</v>
      </c>
      <c r="M341" s="250" t="b">
        <v>1</v>
      </c>
      <c r="N341" s="251">
        <v>0.818</v>
      </c>
      <c r="O341" s="251">
        <v>0.704</v>
      </c>
      <c r="P341" s="251">
        <v>0.9335</v>
      </c>
      <c r="Q341" s="250">
        <v>2029</v>
      </c>
    </row>
    <row r="342" spans="1:17" ht="12.75">
      <c r="A342">
        <f t="shared" si="5"/>
        <v>342</v>
      </c>
      <c r="B342" s="249" t="s">
        <v>3231</v>
      </c>
      <c r="C342" t="s">
        <v>2361</v>
      </c>
      <c r="D342" s="250" t="s">
        <v>4812</v>
      </c>
      <c r="E342" s="250" t="s">
        <v>3232</v>
      </c>
      <c r="G342" s="250" t="s">
        <v>3233</v>
      </c>
      <c r="H342" s="250" t="s">
        <v>3234</v>
      </c>
      <c r="I342" s="250" t="s">
        <v>3235</v>
      </c>
      <c r="J342" s="250" t="s">
        <v>3236</v>
      </c>
      <c r="K342" s="250" t="s">
        <v>3237</v>
      </c>
      <c r="L342" s="252">
        <v>7166386316</v>
      </c>
      <c r="M342" s="250" t="b">
        <v>1</v>
      </c>
      <c r="N342" s="251">
        <v>0.844</v>
      </c>
      <c r="O342" s="251">
        <v>0.789</v>
      </c>
      <c r="P342" s="251">
        <v>1.1486</v>
      </c>
      <c r="Q342" s="250">
        <v>1483</v>
      </c>
    </row>
    <row r="343" spans="1:17" ht="12.75">
      <c r="A343">
        <f t="shared" si="5"/>
        <v>343</v>
      </c>
      <c r="B343" s="249" t="s">
        <v>4242</v>
      </c>
      <c r="C343" t="s">
        <v>2405</v>
      </c>
      <c r="D343" s="250" t="s">
        <v>4812</v>
      </c>
      <c r="E343" s="250" t="s">
        <v>4243</v>
      </c>
      <c r="G343" s="250" t="s">
        <v>835</v>
      </c>
      <c r="H343" s="250" t="s">
        <v>4244</v>
      </c>
      <c r="I343" s="250" t="s">
        <v>4245</v>
      </c>
      <c r="J343" s="250" t="s">
        <v>4246</v>
      </c>
      <c r="K343" s="250" t="s">
        <v>4247</v>
      </c>
      <c r="L343" s="252">
        <v>6077497241</v>
      </c>
      <c r="M343" s="250" t="b">
        <v>1</v>
      </c>
      <c r="N343" s="251">
        <v>0.834</v>
      </c>
      <c r="O343" s="251">
        <v>0.734</v>
      </c>
      <c r="P343" s="251">
        <v>0.909</v>
      </c>
      <c r="Q343" s="250">
        <v>2630</v>
      </c>
    </row>
    <row r="344" spans="1:17" ht="12.75">
      <c r="A344">
        <f t="shared" si="5"/>
        <v>344</v>
      </c>
      <c r="B344" s="249" t="s">
        <v>4182</v>
      </c>
      <c r="C344" t="s">
        <v>2390</v>
      </c>
      <c r="D344" s="250" t="s">
        <v>4812</v>
      </c>
      <c r="E344" s="250" t="s">
        <v>4183</v>
      </c>
      <c r="G344" s="250" t="s">
        <v>4184</v>
      </c>
      <c r="H344" s="250" t="s">
        <v>4185</v>
      </c>
      <c r="I344" s="250" t="s">
        <v>2205</v>
      </c>
      <c r="J344" s="250" t="s">
        <v>2206</v>
      </c>
      <c r="K344" s="250" t="s">
        <v>2207</v>
      </c>
      <c r="L344" s="252">
        <v>7162295171</v>
      </c>
      <c r="M344" s="250" t="b">
        <v>1</v>
      </c>
      <c r="N344" s="251">
        <v>0.643</v>
      </c>
      <c r="O344" s="251">
        <v>0.52</v>
      </c>
      <c r="P344" s="251">
        <v>1.0576</v>
      </c>
      <c r="Q344" s="250">
        <v>1100</v>
      </c>
    </row>
    <row r="345" spans="1:17" ht="12.75">
      <c r="A345">
        <f t="shared" si="5"/>
        <v>345</v>
      </c>
      <c r="B345" s="249" t="s">
        <v>1449</v>
      </c>
      <c r="C345" t="s">
        <v>2389</v>
      </c>
      <c r="D345" s="250" t="s">
        <v>4855</v>
      </c>
      <c r="E345" s="250" t="s">
        <v>1450</v>
      </c>
      <c r="F345" s="250" t="s">
        <v>4814</v>
      </c>
      <c r="G345" s="250" t="s">
        <v>1451</v>
      </c>
      <c r="H345" s="250" t="s">
        <v>1452</v>
      </c>
      <c r="I345" s="250" t="s">
        <v>1453</v>
      </c>
      <c r="J345" s="250" t="s">
        <v>1454</v>
      </c>
      <c r="K345" s="250" t="s">
        <v>1455</v>
      </c>
      <c r="L345" s="252">
        <v>7166243300</v>
      </c>
      <c r="M345" s="250" t="b">
        <v>1</v>
      </c>
      <c r="N345" s="251">
        <v>0.686</v>
      </c>
      <c r="O345" s="251">
        <v>0.563</v>
      </c>
      <c r="P345" s="251">
        <v>1.0576</v>
      </c>
      <c r="Q345" s="250">
        <v>2356</v>
      </c>
    </row>
    <row r="346" spans="1:17" ht="12.75">
      <c r="A346">
        <f t="shared" si="5"/>
        <v>346</v>
      </c>
      <c r="B346" s="249" t="s">
        <v>3459</v>
      </c>
      <c r="C346" t="s">
        <v>2375</v>
      </c>
      <c r="D346" s="250" t="s">
        <v>4812</v>
      </c>
      <c r="E346" s="250" t="s">
        <v>2526</v>
      </c>
      <c r="G346" s="250" t="s">
        <v>3460</v>
      </c>
      <c r="H346" s="250" t="s">
        <v>3461</v>
      </c>
      <c r="I346" s="250" t="s">
        <v>3462</v>
      </c>
      <c r="J346" s="250" t="s">
        <v>3463</v>
      </c>
      <c r="K346" s="250" t="s">
        <v>3464</v>
      </c>
      <c r="L346" s="252">
        <v>5187534450</v>
      </c>
      <c r="M346" s="250" t="b">
        <v>1</v>
      </c>
      <c r="N346" s="251">
        <v>0.81</v>
      </c>
      <c r="O346" s="251">
        <v>0.665</v>
      </c>
      <c r="P346" s="251">
        <v>0.9994</v>
      </c>
      <c r="Q346" s="250">
        <v>1304</v>
      </c>
    </row>
    <row r="347" spans="1:17" ht="12.75">
      <c r="A347">
        <f t="shared" si="5"/>
        <v>347</v>
      </c>
      <c r="B347" s="249" t="s">
        <v>3428</v>
      </c>
      <c r="C347" t="s">
        <v>2375</v>
      </c>
      <c r="D347" s="250" t="s">
        <v>4864</v>
      </c>
      <c r="E347" s="250" t="s">
        <v>3429</v>
      </c>
      <c r="F347" s="250" t="s">
        <v>2786</v>
      </c>
      <c r="G347" s="250" t="s">
        <v>3430</v>
      </c>
      <c r="H347" s="250" t="s">
        <v>3431</v>
      </c>
      <c r="I347" s="250" t="s">
        <v>3432</v>
      </c>
      <c r="J347" s="250" t="s">
        <v>3433</v>
      </c>
      <c r="K347" s="250" t="s">
        <v>3434</v>
      </c>
      <c r="L347" s="252">
        <v>5186867321</v>
      </c>
      <c r="M347" s="250" t="b">
        <v>1</v>
      </c>
      <c r="N347" s="251">
        <v>0.793</v>
      </c>
      <c r="O347" s="251">
        <v>0.687</v>
      </c>
      <c r="P347" s="251">
        <v>0.9994</v>
      </c>
      <c r="Q347" s="250">
        <v>1461</v>
      </c>
    </row>
    <row r="348" spans="1:17" ht="12.75">
      <c r="A348">
        <f t="shared" si="5"/>
        <v>348</v>
      </c>
      <c r="B348" s="249" t="s">
        <v>4526</v>
      </c>
      <c r="C348" t="s">
        <v>2359</v>
      </c>
      <c r="D348" s="250" t="s">
        <v>4812</v>
      </c>
      <c r="E348" s="250" t="s">
        <v>2554</v>
      </c>
      <c r="G348" s="250" t="s">
        <v>4527</v>
      </c>
      <c r="H348" s="250" t="s">
        <v>4528</v>
      </c>
      <c r="I348" s="250" t="s">
        <v>4529</v>
      </c>
      <c r="J348" s="250" t="s">
        <v>4524</v>
      </c>
      <c r="K348" s="250" t="s">
        <v>4525</v>
      </c>
      <c r="L348" s="252">
        <v>7166481930</v>
      </c>
      <c r="M348" s="250" t="b">
        <v>1</v>
      </c>
      <c r="N348" s="251">
        <v>0</v>
      </c>
      <c r="O348" s="251">
        <v>0</v>
      </c>
      <c r="P348" s="251">
        <v>1.1103</v>
      </c>
      <c r="Q348" s="250">
        <v>120</v>
      </c>
    </row>
    <row r="349" spans="1:17" ht="12.75">
      <c r="A349">
        <f t="shared" si="5"/>
        <v>349</v>
      </c>
      <c r="B349" s="249" t="s">
        <v>3822</v>
      </c>
      <c r="C349" t="s">
        <v>2356</v>
      </c>
      <c r="D349" s="250" t="s">
        <v>4864</v>
      </c>
      <c r="E349" s="250" t="s">
        <v>3823</v>
      </c>
      <c r="F349" s="250" t="s">
        <v>4829</v>
      </c>
      <c r="G349" s="250" t="s">
        <v>3824</v>
      </c>
      <c r="H349" s="250" t="s">
        <v>3825</v>
      </c>
      <c r="I349" s="250" t="s">
        <v>3826</v>
      </c>
      <c r="J349" s="250" t="s">
        <v>3827</v>
      </c>
      <c r="K349" s="250" t="s">
        <v>3828</v>
      </c>
      <c r="L349" s="252">
        <v>6073241301</v>
      </c>
      <c r="M349" s="250" t="b">
        <v>1</v>
      </c>
      <c r="N349" s="251">
        <v>0.887</v>
      </c>
      <c r="O349" s="251">
        <v>0.821</v>
      </c>
      <c r="P349" s="251">
        <v>1.0002</v>
      </c>
      <c r="Q349" s="250">
        <v>2092</v>
      </c>
    </row>
    <row r="350" spans="1:17" ht="12.75">
      <c r="A350">
        <f t="shared" si="5"/>
        <v>350</v>
      </c>
      <c r="B350" s="249" t="s">
        <v>853</v>
      </c>
      <c r="C350" t="s">
        <v>2411</v>
      </c>
      <c r="D350" s="250" t="s">
        <v>4812</v>
      </c>
      <c r="E350" s="250" t="s">
        <v>854</v>
      </c>
      <c r="G350" s="250" t="s">
        <v>855</v>
      </c>
      <c r="H350" s="250" t="s">
        <v>856</v>
      </c>
      <c r="I350" s="250" t="s">
        <v>857</v>
      </c>
      <c r="J350" s="250" t="s">
        <v>858</v>
      </c>
      <c r="K350" s="250" t="s">
        <v>859</v>
      </c>
      <c r="L350" s="252">
        <v>6077395601</v>
      </c>
      <c r="M350" s="250" t="b">
        <v>1</v>
      </c>
      <c r="N350" s="251">
        <v>0.803</v>
      </c>
      <c r="O350" s="251">
        <v>0.683</v>
      </c>
      <c r="P350" s="251">
        <v>0.9916</v>
      </c>
      <c r="Q350" s="250">
        <v>4794</v>
      </c>
    </row>
    <row r="351" spans="1:17" ht="12.75">
      <c r="A351">
        <f t="shared" si="5"/>
        <v>351</v>
      </c>
      <c r="B351" s="249" t="s">
        <v>4204</v>
      </c>
      <c r="C351" t="s">
        <v>2383</v>
      </c>
      <c r="D351" s="250" t="s">
        <v>4812</v>
      </c>
      <c r="E351" s="250" t="s">
        <v>4205</v>
      </c>
      <c r="F351" s="250" t="s">
        <v>2498</v>
      </c>
      <c r="G351" s="250" t="s">
        <v>834</v>
      </c>
      <c r="H351" s="250" t="s">
        <v>4206</v>
      </c>
      <c r="I351" s="250" t="s">
        <v>4207</v>
      </c>
      <c r="J351" s="250" t="s">
        <v>4208</v>
      </c>
      <c r="K351" s="250" t="s">
        <v>4209</v>
      </c>
      <c r="L351" s="252">
        <v>5188284815</v>
      </c>
      <c r="M351" s="250" t="b">
        <v>1</v>
      </c>
      <c r="N351" s="251">
        <v>0.68</v>
      </c>
      <c r="O351" s="251">
        <v>0.576</v>
      </c>
      <c r="P351" s="251">
        <v>1.0761</v>
      </c>
      <c r="Q351" s="250">
        <v>0</v>
      </c>
    </row>
    <row r="352" spans="1:17" ht="12.75">
      <c r="A352">
        <f t="shared" si="5"/>
        <v>352</v>
      </c>
      <c r="B352" s="249" t="s">
        <v>4430</v>
      </c>
      <c r="C352" t="s">
        <v>2370</v>
      </c>
      <c r="D352" s="250" t="s">
        <v>4855</v>
      </c>
      <c r="E352" s="250" t="s">
        <v>4307</v>
      </c>
      <c r="G352" s="250" t="s">
        <v>4431</v>
      </c>
      <c r="H352" s="250" t="s">
        <v>4432</v>
      </c>
      <c r="I352" s="250" t="s">
        <v>4433</v>
      </c>
      <c r="J352" s="250" t="s">
        <v>4434</v>
      </c>
      <c r="K352" s="250" t="s">
        <v>4435</v>
      </c>
      <c r="L352" s="252">
        <v>5187472121</v>
      </c>
      <c r="M352" s="250" t="b">
        <v>1</v>
      </c>
      <c r="N352" s="251">
        <v>0.848</v>
      </c>
      <c r="O352" s="251">
        <v>0.746</v>
      </c>
      <c r="P352" s="251">
        <v>0.972</v>
      </c>
      <c r="Q352" s="250">
        <v>2503</v>
      </c>
    </row>
    <row r="353" spans="1:17" ht="12.75">
      <c r="A353">
        <f t="shared" si="5"/>
        <v>353</v>
      </c>
      <c r="B353" s="249" t="s">
        <v>1116</v>
      </c>
      <c r="C353" t="s">
        <v>2392</v>
      </c>
      <c r="D353" s="250" t="s">
        <v>4812</v>
      </c>
      <c r="E353" s="250" t="s">
        <v>2554</v>
      </c>
      <c r="F353" s="250" t="s">
        <v>4849</v>
      </c>
      <c r="G353" s="250" t="s">
        <v>1117</v>
      </c>
      <c r="H353" s="250" t="s">
        <v>1118</v>
      </c>
      <c r="I353" s="250" t="s">
        <v>2508</v>
      </c>
      <c r="J353" s="250" t="s">
        <v>1119</v>
      </c>
      <c r="K353" s="250" t="s">
        <v>1120</v>
      </c>
      <c r="L353" s="252">
        <v>5185895400</v>
      </c>
      <c r="M353" s="250" t="b">
        <v>1</v>
      </c>
      <c r="N353" s="251">
        <v>0</v>
      </c>
      <c r="O353" s="251">
        <v>0</v>
      </c>
      <c r="P353" s="251">
        <v>1.0761</v>
      </c>
      <c r="Q353" s="250">
        <v>562</v>
      </c>
    </row>
    <row r="354" spans="1:17" ht="12.75">
      <c r="A354">
        <f t="shared" si="5"/>
        <v>354</v>
      </c>
      <c r="B354" s="249" t="s">
        <v>4040</v>
      </c>
      <c r="C354" t="s">
        <v>2367</v>
      </c>
      <c r="D354" s="250" t="s">
        <v>4812</v>
      </c>
      <c r="E354" s="250" t="s">
        <v>912</v>
      </c>
      <c r="G354" s="250" t="s">
        <v>4041</v>
      </c>
      <c r="H354" s="250" t="s">
        <v>4042</v>
      </c>
      <c r="I354" s="250" t="s">
        <v>4043</v>
      </c>
      <c r="J354" s="250" t="s">
        <v>4044</v>
      </c>
      <c r="K354" s="250" t="s">
        <v>4045</v>
      </c>
      <c r="L354" s="252">
        <v>5166732038</v>
      </c>
      <c r="M354" s="250" t="b">
        <v>1</v>
      </c>
      <c r="N354" s="251">
        <v>0.372</v>
      </c>
      <c r="O354" s="251">
        <v>0.056</v>
      </c>
      <c r="P354" s="251">
        <v>1.6876</v>
      </c>
      <c r="Q354" s="250">
        <v>3990</v>
      </c>
    </row>
    <row r="355" spans="1:17" ht="12.75">
      <c r="A355">
        <f t="shared" si="5"/>
        <v>355</v>
      </c>
      <c r="B355" s="249" t="s">
        <v>1648</v>
      </c>
      <c r="C355" t="s">
        <v>2371</v>
      </c>
      <c r="D355" s="250" t="s">
        <v>4812</v>
      </c>
      <c r="E355" s="250" t="s">
        <v>2512</v>
      </c>
      <c r="G355" s="250" t="s">
        <v>1649</v>
      </c>
      <c r="H355" s="250" t="s">
        <v>1650</v>
      </c>
      <c r="I355" s="250" t="s">
        <v>1651</v>
      </c>
      <c r="J355" s="250" t="s">
        <v>1652</v>
      </c>
      <c r="K355" s="250" t="s">
        <v>1653</v>
      </c>
      <c r="L355" s="252">
        <v>9142298873</v>
      </c>
      <c r="M355" s="250" t="b">
        <v>1</v>
      </c>
      <c r="N355" s="251">
        <v>0.583</v>
      </c>
      <c r="O355" s="251">
        <v>0.501</v>
      </c>
      <c r="P355" s="251">
        <v>1.0694</v>
      </c>
      <c r="Q355" s="250">
        <v>4489</v>
      </c>
    </row>
    <row r="356" spans="1:17" ht="12.75">
      <c r="A356">
        <f t="shared" si="5"/>
        <v>356</v>
      </c>
      <c r="B356" s="249" t="s">
        <v>4210</v>
      </c>
      <c r="C356" t="s">
        <v>2383</v>
      </c>
      <c r="D356" s="250" t="s">
        <v>4864</v>
      </c>
      <c r="E356" s="250" t="s">
        <v>4211</v>
      </c>
      <c r="F356" s="250" t="s">
        <v>2483</v>
      </c>
      <c r="G356" s="250" t="s">
        <v>4212</v>
      </c>
      <c r="H356" s="250" t="s">
        <v>4213</v>
      </c>
      <c r="I356" s="250" t="s">
        <v>4214</v>
      </c>
      <c r="J356" s="250" t="s">
        <v>4215</v>
      </c>
      <c r="K356" s="250" t="s">
        <v>4216</v>
      </c>
      <c r="L356" s="252">
        <v>5187587575</v>
      </c>
      <c r="M356" s="250" t="b">
        <v>1</v>
      </c>
      <c r="N356" s="251">
        <v>0.735</v>
      </c>
      <c r="O356" s="251">
        <v>0.58</v>
      </c>
      <c r="P356" s="251">
        <v>1.0761</v>
      </c>
      <c r="Q356" s="250">
        <v>2417</v>
      </c>
    </row>
    <row r="357" spans="1:17" ht="12.75">
      <c r="A357">
        <f t="shared" si="5"/>
        <v>357</v>
      </c>
      <c r="B357" s="249" t="s">
        <v>1178</v>
      </c>
      <c r="C357" t="s">
        <v>2387</v>
      </c>
      <c r="D357" s="250" t="s">
        <v>4812</v>
      </c>
      <c r="E357" s="250" t="s">
        <v>2533</v>
      </c>
      <c r="G357" s="250" t="s">
        <v>1179</v>
      </c>
      <c r="H357" s="250" t="s">
        <v>1180</v>
      </c>
      <c r="I357" s="250" t="s">
        <v>1181</v>
      </c>
      <c r="J357" s="250" t="s">
        <v>1182</v>
      </c>
      <c r="K357" s="250" t="s">
        <v>1183</v>
      </c>
      <c r="L357" s="252">
        <v>3158949934</v>
      </c>
      <c r="M357" s="250" t="b">
        <v>1</v>
      </c>
      <c r="N357" s="251">
        <v>0.883</v>
      </c>
      <c r="O357" s="251">
        <v>0.836</v>
      </c>
      <c r="P357" s="251">
        <v>0.9335</v>
      </c>
      <c r="Q357" s="250">
        <v>2017</v>
      </c>
    </row>
    <row r="358" spans="1:17" ht="12.75">
      <c r="A358">
        <f t="shared" si="5"/>
        <v>358</v>
      </c>
      <c r="B358" s="249" t="s">
        <v>1131</v>
      </c>
      <c r="C358" t="s">
        <v>2386</v>
      </c>
      <c r="D358" s="250" t="s">
        <v>4812</v>
      </c>
      <c r="E358" s="250" t="s">
        <v>2476</v>
      </c>
      <c r="G358" s="250" t="s">
        <v>1132</v>
      </c>
      <c r="H358" s="250" t="s">
        <v>1133</v>
      </c>
      <c r="I358" s="250" t="s">
        <v>1134</v>
      </c>
      <c r="J358" s="250" t="s">
        <v>1135</v>
      </c>
      <c r="K358" s="250" t="s">
        <v>1136</v>
      </c>
      <c r="L358" s="252">
        <v>5186485024</v>
      </c>
      <c r="M358" s="250" t="b">
        <v>1</v>
      </c>
      <c r="N358" s="251">
        <v>0.089</v>
      </c>
      <c r="O358" s="251">
        <v>0</v>
      </c>
      <c r="P358" s="251">
        <v>1.0381</v>
      </c>
      <c r="Q358" s="250">
        <v>217</v>
      </c>
    </row>
    <row r="359" spans="1:17" ht="12.75">
      <c r="A359">
        <f t="shared" si="5"/>
        <v>359</v>
      </c>
      <c r="B359" s="249" t="s">
        <v>1243</v>
      </c>
      <c r="C359" t="s">
        <v>2363</v>
      </c>
      <c r="D359" s="250" t="s">
        <v>4812</v>
      </c>
      <c r="E359" s="250" t="s">
        <v>4261</v>
      </c>
      <c r="G359" s="250" t="s">
        <v>1234</v>
      </c>
      <c r="H359" s="250" t="s">
        <v>1244</v>
      </c>
      <c r="I359" s="250" t="s">
        <v>1245</v>
      </c>
      <c r="J359" s="250" t="s">
        <v>1246</v>
      </c>
      <c r="K359" s="250" t="s">
        <v>1247</v>
      </c>
      <c r="L359" s="252">
        <v>3156423441</v>
      </c>
      <c r="M359" s="250" t="b">
        <v>1</v>
      </c>
      <c r="N359" s="251">
        <v>0.931</v>
      </c>
      <c r="O359" s="251">
        <v>0.896</v>
      </c>
      <c r="P359" s="251">
        <v>0.9543</v>
      </c>
      <c r="Q359" s="250">
        <v>3767</v>
      </c>
    </row>
    <row r="360" spans="1:17" ht="12.75">
      <c r="A360">
        <f t="shared" si="5"/>
        <v>360</v>
      </c>
      <c r="B360" s="249" t="s">
        <v>1137</v>
      </c>
      <c r="C360" t="s">
        <v>2386</v>
      </c>
      <c r="D360" s="250" t="s">
        <v>4218</v>
      </c>
      <c r="E360" s="250" t="s">
        <v>1138</v>
      </c>
      <c r="G360" s="250" t="s">
        <v>1139</v>
      </c>
      <c r="H360" s="250" t="s">
        <v>1140</v>
      </c>
      <c r="I360" s="250" t="s">
        <v>1141</v>
      </c>
      <c r="J360" s="250" t="s">
        <v>1142</v>
      </c>
      <c r="K360" s="250" t="s">
        <v>1143</v>
      </c>
      <c r="L360" s="252">
        <v>3153573305</v>
      </c>
      <c r="M360" s="250" t="b">
        <v>1</v>
      </c>
      <c r="N360" s="251">
        <v>0</v>
      </c>
      <c r="O360" s="251">
        <v>0</v>
      </c>
      <c r="P360" s="251">
        <v>1.0381</v>
      </c>
      <c r="Q360" s="250">
        <v>0</v>
      </c>
    </row>
    <row r="361" spans="1:17" ht="12.75">
      <c r="A361">
        <f t="shared" si="5"/>
        <v>361</v>
      </c>
      <c r="B361" s="249" t="s">
        <v>4500</v>
      </c>
      <c r="C361" t="s">
        <v>2359</v>
      </c>
      <c r="D361" s="250" t="s">
        <v>4855</v>
      </c>
      <c r="E361" s="250" t="s">
        <v>2605</v>
      </c>
      <c r="F361" s="250" t="s">
        <v>4849</v>
      </c>
      <c r="G361" s="250" t="s">
        <v>4501</v>
      </c>
      <c r="H361" s="250" t="s">
        <v>4502</v>
      </c>
      <c r="I361" s="250" t="s">
        <v>4503</v>
      </c>
      <c r="J361" s="250" t="s">
        <v>4504</v>
      </c>
      <c r="K361" s="250" t="s">
        <v>4505</v>
      </c>
      <c r="L361" s="252">
        <v>7166529300</v>
      </c>
      <c r="M361" s="250" t="b">
        <v>1</v>
      </c>
      <c r="N361" s="251">
        <v>0.71</v>
      </c>
      <c r="O361" s="251">
        <v>0.563</v>
      </c>
      <c r="P361" s="251">
        <v>1.1103</v>
      </c>
      <c r="Q361" s="250">
        <v>2789</v>
      </c>
    </row>
    <row r="362" spans="1:17" ht="12.75">
      <c r="A362">
        <f t="shared" si="5"/>
        <v>362</v>
      </c>
      <c r="B362" s="249" t="s">
        <v>2161</v>
      </c>
      <c r="C362" t="s">
        <v>2355</v>
      </c>
      <c r="D362" s="250" t="s">
        <v>4812</v>
      </c>
      <c r="E362" s="250" t="s">
        <v>2685</v>
      </c>
      <c r="F362" s="250" t="s">
        <v>2786</v>
      </c>
      <c r="G362" s="250" t="s">
        <v>3226</v>
      </c>
      <c r="H362" s="250" t="s">
        <v>2162</v>
      </c>
      <c r="I362" s="250" t="s">
        <v>2163</v>
      </c>
      <c r="J362" s="250" t="s">
        <v>2164</v>
      </c>
      <c r="K362" s="250" t="s">
        <v>2165</v>
      </c>
      <c r="L362" s="252">
        <v>9145918500</v>
      </c>
      <c r="M362" s="250" t="b">
        <v>1</v>
      </c>
      <c r="N362" s="251">
        <v>0.078</v>
      </c>
      <c r="O362" s="251">
        <v>0</v>
      </c>
      <c r="P362" s="251">
        <v>1.4537</v>
      </c>
      <c r="Q362" s="250">
        <v>1286</v>
      </c>
    </row>
    <row r="363" spans="1:17" ht="12.75">
      <c r="A363">
        <f t="shared" si="5"/>
        <v>363</v>
      </c>
      <c r="B363" s="249" t="s">
        <v>343</v>
      </c>
      <c r="C363" t="s">
        <v>2377</v>
      </c>
      <c r="D363" s="250" t="s">
        <v>4812</v>
      </c>
      <c r="E363" s="250" t="s">
        <v>798</v>
      </c>
      <c r="F363" s="250" t="s">
        <v>805</v>
      </c>
      <c r="G363" s="250" t="s">
        <v>344</v>
      </c>
      <c r="H363" s="250" t="s">
        <v>345</v>
      </c>
      <c r="I363" s="250" t="s">
        <v>346</v>
      </c>
      <c r="J363" s="250" t="s">
        <v>347</v>
      </c>
      <c r="K363" s="250" t="s">
        <v>348</v>
      </c>
      <c r="L363" s="252">
        <v>5164318100</v>
      </c>
      <c r="M363" s="250" t="b">
        <v>1</v>
      </c>
      <c r="N363" s="251">
        <v>0.132</v>
      </c>
      <c r="O363" s="251">
        <v>0</v>
      </c>
      <c r="P363" s="251">
        <v>1.6646</v>
      </c>
      <c r="Q363" s="250">
        <v>827</v>
      </c>
    </row>
    <row r="364" spans="1:17" ht="12.75">
      <c r="A364">
        <f t="shared" si="5"/>
        <v>364</v>
      </c>
      <c r="B364" s="249" t="s">
        <v>324</v>
      </c>
      <c r="C364" t="s">
        <v>2377</v>
      </c>
      <c r="D364" s="250" t="s">
        <v>4812</v>
      </c>
      <c r="E364" s="250" t="s">
        <v>2476</v>
      </c>
      <c r="F364" s="250" t="s">
        <v>2614</v>
      </c>
      <c r="G364" s="250" t="s">
        <v>325</v>
      </c>
      <c r="H364" s="250" t="s">
        <v>326</v>
      </c>
      <c r="I364" s="250" t="s">
        <v>327</v>
      </c>
      <c r="J364" s="250" t="s">
        <v>1558</v>
      </c>
      <c r="K364" s="250" t="s">
        <v>1559</v>
      </c>
      <c r="L364" s="252">
        <v>5167312250</v>
      </c>
      <c r="M364" s="250" t="b">
        <v>1</v>
      </c>
      <c r="N364" s="251">
        <v>0.584</v>
      </c>
      <c r="O364" s="251">
        <v>0.472</v>
      </c>
      <c r="P364" s="251">
        <v>1.6646</v>
      </c>
      <c r="Q364" s="250">
        <v>2316</v>
      </c>
    </row>
    <row r="365" spans="1:17" ht="12.75">
      <c r="A365">
        <f t="shared" si="5"/>
        <v>365</v>
      </c>
      <c r="B365" s="249" t="s">
        <v>2725</v>
      </c>
      <c r="C365" t="s">
        <v>2367</v>
      </c>
      <c r="D365" s="250" t="s">
        <v>4812</v>
      </c>
      <c r="E365" s="250" t="s">
        <v>4893</v>
      </c>
      <c r="G365" s="250" t="s">
        <v>2726</v>
      </c>
      <c r="H365" s="250" t="s">
        <v>2727</v>
      </c>
      <c r="I365" s="250" t="s">
        <v>2728</v>
      </c>
      <c r="J365" s="250" t="s">
        <v>2729</v>
      </c>
      <c r="K365" s="250" t="s">
        <v>2730</v>
      </c>
      <c r="L365" s="252">
        <v>5165812560</v>
      </c>
      <c r="M365" s="250" t="b">
        <v>1</v>
      </c>
      <c r="N365" s="251">
        <v>0.679</v>
      </c>
      <c r="O365" s="251">
        <v>0.517</v>
      </c>
      <c r="P365" s="251">
        <v>1.6876</v>
      </c>
      <c r="Q365" s="250">
        <v>2934</v>
      </c>
    </row>
    <row r="366" spans="1:17" ht="12.75">
      <c r="A366">
        <f t="shared" si="5"/>
        <v>366</v>
      </c>
      <c r="B366" s="249" t="s">
        <v>810</v>
      </c>
      <c r="C366" t="s">
        <v>2382</v>
      </c>
      <c r="D366" s="250" t="s">
        <v>4812</v>
      </c>
      <c r="E366" s="250" t="s">
        <v>811</v>
      </c>
      <c r="G366" s="250" t="s">
        <v>812</v>
      </c>
      <c r="H366" s="250" t="s">
        <v>813</v>
      </c>
      <c r="I366" s="250" t="s">
        <v>814</v>
      </c>
      <c r="J366" s="250" t="s">
        <v>741</v>
      </c>
      <c r="K366" s="250" t="s">
        <v>742</v>
      </c>
      <c r="L366" s="252">
        <v>7164834420</v>
      </c>
      <c r="M366" s="250" t="b">
        <v>1</v>
      </c>
      <c r="N366" s="251">
        <v>0.857</v>
      </c>
      <c r="O366" s="251">
        <v>0.805</v>
      </c>
      <c r="P366" s="251">
        <v>0.9368</v>
      </c>
      <c r="Q366" s="250">
        <v>5810</v>
      </c>
    </row>
    <row r="367" spans="1:17" ht="12.75">
      <c r="A367">
        <f t="shared" si="5"/>
        <v>367</v>
      </c>
      <c r="B367" s="249" t="s">
        <v>1826</v>
      </c>
      <c r="C367" t="s">
        <v>2378</v>
      </c>
      <c r="D367" s="250" t="s">
        <v>4864</v>
      </c>
      <c r="E367" s="250" t="s">
        <v>1827</v>
      </c>
      <c r="G367" s="250" t="s">
        <v>1828</v>
      </c>
      <c r="H367" s="250" t="s">
        <v>1829</v>
      </c>
      <c r="I367" s="250" t="s">
        <v>4065</v>
      </c>
      <c r="J367" s="250" t="s">
        <v>4066</v>
      </c>
      <c r="K367" s="250" t="s">
        <v>4067</v>
      </c>
      <c r="L367" s="252">
        <v>3154458300</v>
      </c>
      <c r="M367" s="250" t="b">
        <v>1</v>
      </c>
      <c r="N367" s="251">
        <v>0.497</v>
      </c>
      <c r="O367" s="251">
        <v>0.3</v>
      </c>
      <c r="P367" s="251">
        <v>0.9572</v>
      </c>
      <c r="Q367" s="250">
        <v>2510</v>
      </c>
    </row>
    <row r="368" spans="1:17" ht="12.75">
      <c r="A368">
        <f t="shared" si="5"/>
        <v>368</v>
      </c>
      <c r="B368" s="249" t="s">
        <v>3840</v>
      </c>
      <c r="C368" t="s">
        <v>2356</v>
      </c>
      <c r="D368" s="250" t="s">
        <v>4812</v>
      </c>
      <c r="E368" s="250" t="s">
        <v>2561</v>
      </c>
      <c r="F368" s="250" t="s">
        <v>4849</v>
      </c>
      <c r="G368" s="250" t="s">
        <v>3841</v>
      </c>
      <c r="H368" s="250" t="s">
        <v>3842</v>
      </c>
      <c r="I368" s="250" t="s">
        <v>3843</v>
      </c>
      <c r="J368" s="250" t="s">
        <v>3844</v>
      </c>
      <c r="K368" s="250" t="s">
        <v>3845</v>
      </c>
      <c r="L368" s="252">
        <v>6077923675</v>
      </c>
      <c r="M368" s="250" t="b">
        <v>1</v>
      </c>
      <c r="N368" s="251">
        <v>0.874</v>
      </c>
      <c r="O368" s="251">
        <v>0.794</v>
      </c>
      <c r="P368" s="251">
        <v>1.0002</v>
      </c>
      <c r="Q368" s="250">
        <v>655</v>
      </c>
    </row>
    <row r="369" spans="1:17" ht="12.75">
      <c r="A369">
        <f t="shared" si="5"/>
        <v>369</v>
      </c>
      <c r="B369" s="249" t="s">
        <v>3728</v>
      </c>
      <c r="C369" t="s">
        <v>2407</v>
      </c>
      <c r="D369" s="250" t="s">
        <v>4812</v>
      </c>
      <c r="E369" s="250" t="s">
        <v>1078</v>
      </c>
      <c r="F369" s="250" t="s">
        <v>2548</v>
      </c>
      <c r="G369" s="250" t="s">
        <v>3729</v>
      </c>
      <c r="H369" s="250" t="s">
        <v>3730</v>
      </c>
      <c r="I369" s="250" t="s">
        <v>4303</v>
      </c>
      <c r="J369" s="250" t="s">
        <v>3731</v>
      </c>
      <c r="K369" s="250" t="s">
        <v>3732</v>
      </c>
      <c r="L369" s="252">
        <v>6076527821</v>
      </c>
      <c r="M369" s="250" t="b">
        <v>1</v>
      </c>
      <c r="N369" s="251">
        <v>0.702</v>
      </c>
      <c r="O369" s="251">
        <v>0.546</v>
      </c>
      <c r="P369" s="251">
        <v>1.1024</v>
      </c>
      <c r="Q369" s="250">
        <v>338</v>
      </c>
    </row>
    <row r="370" spans="1:17" ht="12.75">
      <c r="A370">
        <f t="shared" si="5"/>
        <v>370</v>
      </c>
      <c r="B370" s="249" t="s">
        <v>1528</v>
      </c>
      <c r="C370" t="s">
        <v>2397</v>
      </c>
      <c r="D370" s="250" t="s">
        <v>4812</v>
      </c>
      <c r="E370" s="250" t="s">
        <v>2561</v>
      </c>
      <c r="F370" s="250" t="s">
        <v>4829</v>
      </c>
      <c r="G370" s="250" t="s">
        <v>752</v>
      </c>
      <c r="H370" s="250" t="s">
        <v>1529</v>
      </c>
      <c r="I370" s="250" t="s">
        <v>4968</v>
      </c>
      <c r="J370" s="250" t="s">
        <v>4969</v>
      </c>
      <c r="K370" s="250" t="s">
        <v>4970</v>
      </c>
      <c r="L370" s="252">
        <v>9144825110</v>
      </c>
      <c r="M370" s="250" t="b">
        <v>0</v>
      </c>
      <c r="N370" s="251">
        <v>0.704</v>
      </c>
      <c r="O370" s="251">
        <v>0.536</v>
      </c>
      <c r="P370" s="251">
        <v>1.0422</v>
      </c>
      <c r="Q370" s="250">
        <v>868</v>
      </c>
    </row>
    <row r="371" spans="1:17" ht="12.75">
      <c r="A371">
        <f t="shared" si="5"/>
        <v>371</v>
      </c>
      <c r="B371" s="249" t="s">
        <v>1942</v>
      </c>
      <c r="C371" t="s">
        <v>2377</v>
      </c>
      <c r="D371" s="250" t="s">
        <v>4855</v>
      </c>
      <c r="E371" s="250" t="s">
        <v>1425</v>
      </c>
      <c r="F371" s="250" t="s">
        <v>2498</v>
      </c>
      <c r="G371" s="250" t="s">
        <v>1943</v>
      </c>
      <c r="H371" s="250" t="s">
        <v>1944</v>
      </c>
      <c r="I371" s="250" t="s">
        <v>1945</v>
      </c>
      <c r="J371" s="250" t="s">
        <v>1946</v>
      </c>
      <c r="K371" s="250" t="s">
        <v>1947</v>
      </c>
      <c r="L371" s="252">
        <v>5166814100</v>
      </c>
      <c r="M371" s="250" t="b">
        <v>1</v>
      </c>
      <c r="N371" s="251">
        <v>0</v>
      </c>
      <c r="O371" s="251">
        <v>0</v>
      </c>
      <c r="P371" s="251">
        <v>1.6646</v>
      </c>
      <c r="Q371" s="250">
        <v>2289</v>
      </c>
    </row>
    <row r="372" spans="1:17" ht="12.75">
      <c r="A372">
        <f t="shared" si="5"/>
        <v>372</v>
      </c>
      <c r="B372" s="249" t="s">
        <v>4357</v>
      </c>
      <c r="C372" t="s">
        <v>2400</v>
      </c>
      <c r="D372" s="250" t="s">
        <v>4855</v>
      </c>
      <c r="E372" s="250" t="s">
        <v>2476</v>
      </c>
      <c r="G372" s="250" t="s">
        <v>4358</v>
      </c>
      <c r="H372" s="250" t="s">
        <v>4359</v>
      </c>
      <c r="I372" s="250" t="s">
        <v>4303</v>
      </c>
      <c r="J372" s="250" t="s">
        <v>4360</v>
      </c>
      <c r="K372" s="250" t="s">
        <v>4361</v>
      </c>
      <c r="L372" s="252">
        <v>5182512814</v>
      </c>
      <c r="M372" s="250" t="b">
        <v>1</v>
      </c>
      <c r="N372" s="251">
        <v>0.584</v>
      </c>
      <c r="O372" s="251">
        <v>0.409</v>
      </c>
      <c r="P372" s="251">
        <v>0.972</v>
      </c>
      <c r="Q372" s="250">
        <v>423</v>
      </c>
    </row>
    <row r="373" spans="1:17" ht="12.75">
      <c r="A373">
        <f t="shared" si="5"/>
        <v>373</v>
      </c>
      <c r="B373" s="249" t="s">
        <v>2597</v>
      </c>
      <c r="C373" t="s">
        <v>2384</v>
      </c>
      <c r="D373" s="250" t="s">
        <v>4812</v>
      </c>
      <c r="E373" s="250" t="s">
        <v>2598</v>
      </c>
      <c r="F373" s="250" t="s">
        <v>4849</v>
      </c>
      <c r="G373" s="250" t="s">
        <v>2599</v>
      </c>
      <c r="H373" s="250" t="s">
        <v>2600</v>
      </c>
      <c r="I373" s="250" t="s">
        <v>2601</v>
      </c>
      <c r="J373" s="250" t="s">
        <v>2602</v>
      </c>
      <c r="K373" s="250" t="s">
        <v>2603</v>
      </c>
      <c r="L373" s="252">
        <v>6077291722</v>
      </c>
      <c r="M373" s="250" t="b">
        <v>1</v>
      </c>
      <c r="N373" s="251">
        <v>0.629</v>
      </c>
      <c r="O373" s="251">
        <v>0.574</v>
      </c>
      <c r="P373" s="251">
        <v>0.885</v>
      </c>
      <c r="Q373" s="250">
        <v>2906</v>
      </c>
    </row>
    <row r="374" spans="1:17" ht="12.75">
      <c r="A374">
        <f t="shared" si="5"/>
        <v>374</v>
      </c>
      <c r="B374" s="249" t="s">
        <v>474</v>
      </c>
      <c r="C374" t="s">
        <v>2402</v>
      </c>
      <c r="D374" s="250" t="s">
        <v>4812</v>
      </c>
      <c r="E374" s="250" t="s">
        <v>2561</v>
      </c>
      <c r="F374" s="250" t="s">
        <v>805</v>
      </c>
      <c r="G374" s="250" t="s">
        <v>475</v>
      </c>
      <c r="H374" s="250" t="s">
        <v>476</v>
      </c>
      <c r="I374" s="250" t="s">
        <v>477</v>
      </c>
      <c r="J374" s="250" t="s">
        <v>478</v>
      </c>
      <c r="K374" s="250" t="s">
        <v>479</v>
      </c>
      <c r="L374" s="252">
        <v>5187624611</v>
      </c>
      <c r="M374" s="250" t="b">
        <v>1</v>
      </c>
      <c r="N374" s="251">
        <v>0.833</v>
      </c>
      <c r="O374" s="251">
        <v>0.752</v>
      </c>
      <c r="P374" s="251">
        <v>1.0258</v>
      </c>
      <c r="Q374" s="250">
        <v>2251</v>
      </c>
    </row>
    <row r="375" spans="1:17" ht="12.75">
      <c r="A375">
        <f t="shared" si="5"/>
        <v>375</v>
      </c>
      <c r="B375" s="249" t="s">
        <v>4068</v>
      </c>
      <c r="C375" t="s">
        <v>2378</v>
      </c>
      <c r="D375" s="250" t="s">
        <v>4864</v>
      </c>
      <c r="E375" s="250" t="s">
        <v>4069</v>
      </c>
      <c r="F375" s="250" t="s">
        <v>2548</v>
      </c>
      <c r="G375" s="250" t="s">
        <v>463</v>
      </c>
      <c r="H375" s="250" t="s">
        <v>4070</v>
      </c>
      <c r="I375" s="250" t="s">
        <v>4071</v>
      </c>
      <c r="J375" s="250" t="s">
        <v>752</v>
      </c>
      <c r="K375" s="250" t="s">
        <v>4072</v>
      </c>
      <c r="L375" s="252">
        <v>3156893978</v>
      </c>
      <c r="M375" s="250" t="b">
        <v>1</v>
      </c>
      <c r="N375" s="251">
        <v>0.806</v>
      </c>
      <c r="O375" s="251">
        <v>0.752</v>
      </c>
      <c r="P375" s="251">
        <v>0.9572</v>
      </c>
      <c r="Q375" s="250">
        <v>1971</v>
      </c>
    </row>
    <row r="376" spans="1:17" ht="12.75">
      <c r="A376">
        <f t="shared" si="5"/>
        <v>376</v>
      </c>
      <c r="B376" s="249" t="s">
        <v>2118</v>
      </c>
      <c r="C376" t="s">
        <v>2355</v>
      </c>
      <c r="D376" s="250" t="s">
        <v>4812</v>
      </c>
      <c r="E376" s="250" t="s">
        <v>4821</v>
      </c>
      <c r="G376" s="250" t="s">
        <v>2119</v>
      </c>
      <c r="H376" s="250" t="s">
        <v>2120</v>
      </c>
      <c r="I376" s="250" t="s">
        <v>2121</v>
      </c>
      <c r="J376" s="250" t="s">
        <v>2122</v>
      </c>
      <c r="K376" s="250" t="s">
        <v>2123</v>
      </c>
      <c r="L376" s="252">
        <v>9147635000</v>
      </c>
      <c r="M376" s="250" t="b">
        <v>1</v>
      </c>
      <c r="N376" s="251">
        <v>0.253</v>
      </c>
      <c r="O376" s="251">
        <v>0</v>
      </c>
      <c r="P376" s="251">
        <v>1.4537</v>
      </c>
      <c r="Q376" s="250">
        <v>3285</v>
      </c>
    </row>
    <row r="377" spans="1:17" ht="12.75">
      <c r="A377">
        <f t="shared" si="5"/>
        <v>377</v>
      </c>
      <c r="B377" s="249" t="s">
        <v>984</v>
      </c>
      <c r="C377" t="s">
        <v>2408</v>
      </c>
      <c r="D377" s="250" t="s">
        <v>4218</v>
      </c>
      <c r="E377" s="250" t="s">
        <v>985</v>
      </c>
      <c r="F377" s="250" t="s">
        <v>2701</v>
      </c>
      <c r="G377" s="250" t="s">
        <v>986</v>
      </c>
      <c r="H377" s="250" t="s">
        <v>987</v>
      </c>
      <c r="I377" s="250" t="s">
        <v>988</v>
      </c>
      <c r="J377" s="250" t="s">
        <v>989</v>
      </c>
      <c r="K377" s="250" t="s">
        <v>990</v>
      </c>
      <c r="L377" s="252">
        <v>5185764555</v>
      </c>
      <c r="M377" s="250" t="b">
        <v>1</v>
      </c>
      <c r="N377" s="251">
        <v>0.107</v>
      </c>
      <c r="O377" s="251">
        <v>0</v>
      </c>
      <c r="P377" s="251">
        <v>0.9257</v>
      </c>
      <c r="Q377" s="250">
        <v>188</v>
      </c>
    </row>
    <row r="378" spans="1:17" ht="12.75">
      <c r="A378">
        <f t="shared" si="5"/>
        <v>378</v>
      </c>
      <c r="B378" s="249" t="s">
        <v>3224</v>
      </c>
      <c r="C378" t="s">
        <v>2361</v>
      </c>
      <c r="D378" s="250" t="s">
        <v>4812</v>
      </c>
      <c r="E378" s="250" t="s">
        <v>3225</v>
      </c>
      <c r="F378" s="250" t="s">
        <v>2773</v>
      </c>
      <c r="G378" s="250" t="s">
        <v>3226</v>
      </c>
      <c r="H378" s="250" t="s">
        <v>3227</v>
      </c>
      <c r="I378" s="250" t="s">
        <v>3228</v>
      </c>
      <c r="J378" s="250" t="s">
        <v>3229</v>
      </c>
      <c r="K378" s="250" t="s">
        <v>3230</v>
      </c>
      <c r="L378" s="252">
        <v>7166592741</v>
      </c>
      <c r="M378" s="250" t="b">
        <v>1</v>
      </c>
      <c r="N378" s="251">
        <v>0.81</v>
      </c>
      <c r="O378" s="251">
        <v>0.755</v>
      </c>
      <c r="P378" s="251">
        <v>1.1486</v>
      </c>
      <c r="Q378" s="250">
        <v>1196</v>
      </c>
    </row>
    <row r="379" spans="1:17" ht="12.75">
      <c r="A379">
        <f t="shared" si="5"/>
        <v>379</v>
      </c>
      <c r="B379" s="249" t="s">
        <v>4579</v>
      </c>
      <c r="C379" t="s">
        <v>2359</v>
      </c>
      <c r="D379" s="250" t="s">
        <v>4812</v>
      </c>
      <c r="E379" s="250" t="s">
        <v>2512</v>
      </c>
      <c r="F379" s="250" t="s">
        <v>4849</v>
      </c>
      <c r="G379" s="250" t="s">
        <v>4580</v>
      </c>
      <c r="H379" s="250" t="s">
        <v>4581</v>
      </c>
      <c r="I379" s="250" t="s">
        <v>4582</v>
      </c>
      <c r="J379" s="250" t="s">
        <v>4583</v>
      </c>
      <c r="K379" s="250" t="s">
        <v>4584</v>
      </c>
      <c r="L379" s="252">
        <v>7168776800</v>
      </c>
      <c r="M379" s="250" t="b">
        <v>1</v>
      </c>
      <c r="N379" s="251">
        <v>0.621</v>
      </c>
      <c r="O379" s="251">
        <v>0.481</v>
      </c>
      <c r="P379" s="251">
        <v>1.1103</v>
      </c>
      <c r="Q379" s="250">
        <v>9178</v>
      </c>
    </row>
    <row r="380" spans="1:17" ht="12.75">
      <c r="A380">
        <f t="shared" si="5"/>
        <v>380</v>
      </c>
      <c r="B380" s="249" t="s">
        <v>2907</v>
      </c>
      <c r="C380" t="s">
        <v>2367</v>
      </c>
      <c r="D380" s="250" t="s">
        <v>4864</v>
      </c>
      <c r="E380" s="250" t="s">
        <v>4865</v>
      </c>
      <c r="G380" s="250" t="s">
        <v>2908</v>
      </c>
      <c r="H380" s="250" t="s">
        <v>2909</v>
      </c>
      <c r="I380" s="250" t="s">
        <v>2910</v>
      </c>
      <c r="J380" s="250" t="s">
        <v>2911</v>
      </c>
      <c r="K380" s="250" t="s">
        <v>2912</v>
      </c>
      <c r="L380" s="252">
        <v>5162696490</v>
      </c>
      <c r="M380" s="250" t="b">
        <v>0</v>
      </c>
      <c r="N380" s="251">
        <v>0.621</v>
      </c>
      <c r="O380" s="251">
        <v>0.304</v>
      </c>
      <c r="P380" s="251">
        <v>1.6876</v>
      </c>
      <c r="Q380" s="250">
        <v>3307</v>
      </c>
    </row>
    <row r="381" spans="1:17" ht="12.75">
      <c r="A381">
        <f t="shared" si="5"/>
        <v>381</v>
      </c>
      <c r="B381" s="249" t="s">
        <v>2907</v>
      </c>
      <c r="C381" t="s">
        <v>2367</v>
      </c>
      <c r="D381" s="250" t="s">
        <v>4864</v>
      </c>
      <c r="E381" s="250" t="s">
        <v>4865</v>
      </c>
      <c r="G381" s="250" t="s">
        <v>2908</v>
      </c>
      <c r="H381" s="250" t="s">
        <v>2909</v>
      </c>
      <c r="I381" s="250" t="s">
        <v>2910</v>
      </c>
      <c r="J381" s="250" t="s">
        <v>2911</v>
      </c>
      <c r="K381" s="250" t="s">
        <v>2912</v>
      </c>
      <c r="L381" s="252">
        <v>5162696490</v>
      </c>
      <c r="M381" s="250" t="b">
        <v>1</v>
      </c>
      <c r="N381" s="251">
        <v>0.621</v>
      </c>
      <c r="O381" s="251">
        <v>0.304</v>
      </c>
      <c r="P381" s="251">
        <v>1.6876</v>
      </c>
      <c r="Q381" s="250">
        <v>3307</v>
      </c>
    </row>
    <row r="382" spans="1:17" ht="12.75">
      <c r="A382">
        <f t="shared" si="5"/>
        <v>382</v>
      </c>
      <c r="B382" s="249" t="s">
        <v>3125</v>
      </c>
      <c r="C382" t="s">
        <v>2399</v>
      </c>
      <c r="D382" s="250" t="s">
        <v>4855</v>
      </c>
      <c r="E382" s="250" t="s">
        <v>2816</v>
      </c>
      <c r="F382" s="250" t="s">
        <v>2513</v>
      </c>
      <c r="G382" s="250" t="s">
        <v>3126</v>
      </c>
      <c r="H382" s="250" t="s">
        <v>3127</v>
      </c>
      <c r="I382" s="250" t="s">
        <v>3128</v>
      </c>
      <c r="J382" s="250" t="s">
        <v>3129</v>
      </c>
      <c r="K382" s="250" t="s">
        <v>3130</v>
      </c>
      <c r="L382" s="252">
        <v>9143393000</v>
      </c>
      <c r="M382" s="250" t="b">
        <v>1</v>
      </c>
      <c r="N382" s="251">
        <v>0.576</v>
      </c>
      <c r="O382" s="251">
        <v>0.502</v>
      </c>
      <c r="P382" s="251">
        <v>1.0562</v>
      </c>
      <c r="Q382" s="250">
        <v>7737</v>
      </c>
    </row>
    <row r="383" spans="1:17" ht="12.75">
      <c r="A383">
        <f t="shared" si="5"/>
        <v>383</v>
      </c>
      <c r="B383" s="249" t="s">
        <v>119</v>
      </c>
      <c r="C383" t="s">
        <v>2391</v>
      </c>
      <c r="D383" s="250" t="s">
        <v>4855</v>
      </c>
      <c r="E383" s="250" t="s">
        <v>912</v>
      </c>
      <c r="F383" s="250" t="s">
        <v>2637</v>
      </c>
      <c r="G383" s="250" t="s">
        <v>120</v>
      </c>
      <c r="H383" s="250" t="s">
        <v>121</v>
      </c>
      <c r="I383" s="250" t="s">
        <v>122</v>
      </c>
      <c r="J383" s="250" t="s">
        <v>3598</v>
      </c>
      <c r="K383" s="250" t="s">
        <v>123</v>
      </c>
      <c r="L383" s="252">
        <v>9147822300</v>
      </c>
      <c r="M383" s="250" t="b">
        <v>1</v>
      </c>
      <c r="N383" s="251">
        <v>0</v>
      </c>
      <c r="O383" s="251">
        <v>0</v>
      </c>
      <c r="P383" s="251">
        <v>1.1968</v>
      </c>
      <c r="Q383" s="250">
        <v>188</v>
      </c>
    </row>
    <row r="384" spans="1:17" ht="12.75">
      <c r="A384">
        <f t="shared" si="5"/>
        <v>384</v>
      </c>
      <c r="B384" s="249" t="s">
        <v>4541</v>
      </c>
      <c r="C384" t="s">
        <v>2359</v>
      </c>
      <c r="D384" s="250" t="s">
        <v>4218</v>
      </c>
      <c r="E384" s="250" t="s">
        <v>4542</v>
      </c>
      <c r="F384" s="250" t="s">
        <v>2786</v>
      </c>
      <c r="G384" s="250" t="s">
        <v>4543</v>
      </c>
      <c r="H384" s="250" t="s">
        <v>4544</v>
      </c>
      <c r="I384" s="250" t="s">
        <v>4545</v>
      </c>
      <c r="J384" s="250" t="s">
        <v>4546</v>
      </c>
      <c r="K384" s="250" t="s">
        <v>4547</v>
      </c>
      <c r="L384" s="252">
        <v>7168276767</v>
      </c>
      <c r="M384" s="250" t="b">
        <v>1</v>
      </c>
      <c r="N384" s="251">
        <v>0.816</v>
      </c>
      <c r="O384" s="251">
        <v>0.642</v>
      </c>
      <c r="P384" s="251">
        <v>1.1103</v>
      </c>
      <c r="Q384" s="250">
        <v>2401</v>
      </c>
    </row>
    <row r="385" spans="1:17" ht="12.75">
      <c r="A385">
        <f t="shared" si="5"/>
        <v>385</v>
      </c>
      <c r="B385" s="249" t="s">
        <v>1280</v>
      </c>
      <c r="C385" t="s">
        <v>2363</v>
      </c>
      <c r="D385" s="250" t="s">
        <v>4864</v>
      </c>
      <c r="E385" s="250" t="s">
        <v>1281</v>
      </c>
      <c r="G385" s="250" t="s">
        <v>1282</v>
      </c>
      <c r="H385" s="250" t="s">
        <v>1283</v>
      </c>
      <c r="I385" s="250" t="s">
        <v>1284</v>
      </c>
      <c r="J385" s="250" t="s">
        <v>1285</v>
      </c>
      <c r="K385" s="250" t="s">
        <v>1286</v>
      </c>
      <c r="L385" s="252">
        <v>3156582241</v>
      </c>
      <c r="M385" s="250" t="b">
        <v>1</v>
      </c>
      <c r="N385" s="251">
        <v>0.697</v>
      </c>
      <c r="O385" s="251">
        <v>0.522</v>
      </c>
      <c r="P385" s="251">
        <v>0.9543</v>
      </c>
      <c r="Q385" s="250">
        <v>509</v>
      </c>
    </row>
    <row r="386" spans="1:17" ht="12.75">
      <c r="A386">
        <f aca="true" t="shared" si="6" ref="A386:A449">A385+1</f>
        <v>386</v>
      </c>
      <c r="B386" s="249" t="s">
        <v>4090</v>
      </c>
      <c r="C386" t="s">
        <v>2378</v>
      </c>
      <c r="D386" s="250" t="s">
        <v>4812</v>
      </c>
      <c r="E386" s="250" t="s">
        <v>2554</v>
      </c>
      <c r="F386" s="250" t="s">
        <v>2701</v>
      </c>
      <c r="G386" s="250" t="s">
        <v>4091</v>
      </c>
      <c r="H386" s="250" t="s">
        <v>4092</v>
      </c>
      <c r="I386" s="250" t="s">
        <v>4093</v>
      </c>
      <c r="J386" s="250" t="s">
        <v>4094</v>
      </c>
      <c r="K386" s="250" t="s">
        <v>4095</v>
      </c>
      <c r="L386" s="252">
        <v>3156779728</v>
      </c>
      <c r="M386" s="250" t="b">
        <v>1</v>
      </c>
      <c r="N386" s="251">
        <v>0.799</v>
      </c>
      <c r="O386" s="251">
        <v>0.73</v>
      </c>
      <c r="P386" s="251">
        <v>0.9572</v>
      </c>
      <c r="Q386" s="250">
        <v>1179</v>
      </c>
    </row>
    <row r="387" spans="1:17" ht="12.75">
      <c r="A387">
        <f t="shared" si="6"/>
        <v>387</v>
      </c>
      <c r="B387" s="249" t="s">
        <v>4362</v>
      </c>
      <c r="C387" t="s">
        <v>2400</v>
      </c>
      <c r="D387" s="250" t="s">
        <v>4812</v>
      </c>
      <c r="E387" s="250" t="s">
        <v>838</v>
      </c>
      <c r="F387" s="250" t="s">
        <v>2505</v>
      </c>
      <c r="G387" s="250" t="s">
        <v>4363</v>
      </c>
      <c r="H387" s="250" t="s">
        <v>4364</v>
      </c>
      <c r="I387" s="250" t="s">
        <v>4365</v>
      </c>
      <c r="J387" s="250" t="s">
        <v>4366</v>
      </c>
      <c r="K387" s="250" t="s">
        <v>4367</v>
      </c>
      <c r="L387" s="252">
        <v>5186685456</v>
      </c>
      <c r="M387" s="250" t="b">
        <v>1</v>
      </c>
      <c r="N387" s="251">
        <v>0</v>
      </c>
      <c r="O387" s="251">
        <v>0</v>
      </c>
      <c r="P387" s="251">
        <v>0.972</v>
      </c>
      <c r="Q387" s="250">
        <v>1088</v>
      </c>
    </row>
    <row r="388" spans="1:17" ht="12.75">
      <c r="A388">
        <f t="shared" si="6"/>
        <v>388</v>
      </c>
      <c r="B388" s="249" t="s">
        <v>1010</v>
      </c>
      <c r="C388" t="s">
        <v>2408</v>
      </c>
      <c r="D388" s="250" t="s">
        <v>4812</v>
      </c>
      <c r="E388" s="250" t="s">
        <v>1011</v>
      </c>
      <c r="F388" s="250" t="s">
        <v>2505</v>
      </c>
      <c r="G388" s="250" t="s">
        <v>1012</v>
      </c>
      <c r="H388" s="250" t="s">
        <v>1013</v>
      </c>
      <c r="I388" s="250" t="s">
        <v>2508</v>
      </c>
      <c r="J388" s="250" t="s">
        <v>1014</v>
      </c>
      <c r="K388" s="250" t="s">
        <v>1015</v>
      </c>
      <c r="L388" s="252">
        <v>5185232474</v>
      </c>
      <c r="M388" s="250" t="b">
        <v>1</v>
      </c>
      <c r="N388" s="251">
        <v>0.299</v>
      </c>
      <c r="O388" s="251">
        <v>0</v>
      </c>
      <c r="P388" s="251">
        <v>0.9257</v>
      </c>
      <c r="Q388" s="250">
        <v>912</v>
      </c>
    </row>
    <row r="389" spans="1:17" ht="12.75">
      <c r="A389">
        <f t="shared" si="6"/>
        <v>389</v>
      </c>
      <c r="B389" s="249" t="s">
        <v>1144</v>
      </c>
      <c r="C389" t="s">
        <v>2386</v>
      </c>
      <c r="D389" s="250" t="s">
        <v>4812</v>
      </c>
      <c r="E389" s="250" t="s">
        <v>2561</v>
      </c>
      <c r="F389" s="250" t="s">
        <v>4814</v>
      </c>
      <c r="G389" s="250" t="s">
        <v>1145</v>
      </c>
      <c r="H389" s="250" t="s">
        <v>1146</v>
      </c>
      <c r="I389" s="250" t="s">
        <v>1147</v>
      </c>
      <c r="J389" s="250" t="s">
        <v>1148</v>
      </c>
      <c r="K389" s="250" t="s">
        <v>1149</v>
      </c>
      <c r="L389" s="252">
        <v>5185487571</v>
      </c>
      <c r="M389" s="250" t="b">
        <v>1</v>
      </c>
      <c r="N389" s="251">
        <v>0.051</v>
      </c>
      <c r="O389" s="251">
        <v>0</v>
      </c>
      <c r="P389" s="251">
        <v>1.0381</v>
      </c>
      <c r="Q389" s="250">
        <v>118</v>
      </c>
    </row>
    <row r="390" spans="1:17" ht="12.75">
      <c r="A390">
        <f t="shared" si="6"/>
        <v>390</v>
      </c>
      <c r="B390" s="249" t="s">
        <v>657</v>
      </c>
      <c r="C390" t="s">
        <v>2355</v>
      </c>
      <c r="D390" s="250" t="s">
        <v>4812</v>
      </c>
      <c r="E390" s="250" t="s">
        <v>658</v>
      </c>
      <c r="G390" s="250" t="s">
        <v>659</v>
      </c>
      <c r="H390" s="250" t="s">
        <v>660</v>
      </c>
      <c r="I390" s="250" t="s">
        <v>661</v>
      </c>
      <c r="J390" s="250" t="s">
        <v>662</v>
      </c>
      <c r="K390" s="250" t="s">
        <v>663</v>
      </c>
      <c r="L390" s="252">
        <v>9142451700</v>
      </c>
      <c r="M390" s="250" t="b">
        <v>1</v>
      </c>
      <c r="N390" s="251">
        <v>0.583</v>
      </c>
      <c r="O390" s="251">
        <v>0.427</v>
      </c>
      <c r="P390" s="251">
        <v>1.4537</v>
      </c>
      <c r="Q390" s="250">
        <v>5636</v>
      </c>
    </row>
    <row r="391" spans="1:17" ht="12.75">
      <c r="A391">
        <f t="shared" si="6"/>
        <v>391</v>
      </c>
      <c r="B391" s="249" t="s">
        <v>4548</v>
      </c>
      <c r="C391" t="s">
        <v>2359</v>
      </c>
      <c r="D391" s="250" t="s">
        <v>4812</v>
      </c>
      <c r="E391" s="250" t="s">
        <v>2554</v>
      </c>
      <c r="F391" s="250" t="s">
        <v>2498</v>
      </c>
      <c r="G391" s="250" t="s">
        <v>4549</v>
      </c>
      <c r="H391" s="250" t="s">
        <v>4550</v>
      </c>
      <c r="I391" s="250" t="s">
        <v>4551</v>
      </c>
      <c r="J391" s="250" t="s">
        <v>4552</v>
      </c>
      <c r="K391" s="250" t="s">
        <v>4553</v>
      </c>
      <c r="L391" s="252">
        <v>7166863200</v>
      </c>
      <c r="M391" s="250" t="b">
        <v>1</v>
      </c>
      <c r="N391" s="251">
        <v>0.713</v>
      </c>
      <c r="O391" s="251">
        <v>0.532</v>
      </c>
      <c r="P391" s="251">
        <v>1.1103</v>
      </c>
      <c r="Q391" s="250">
        <v>5118</v>
      </c>
    </row>
    <row r="392" spans="1:17" ht="12.75">
      <c r="A392">
        <f t="shared" si="6"/>
        <v>392</v>
      </c>
      <c r="B392" s="249" t="s">
        <v>3100</v>
      </c>
      <c r="C392" t="s">
        <v>2398</v>
      </c>
      <c r="D392" s="250" t="s">
        <v>4864</v>
      </c>
      <c r="E392" s="250" t="s">
        <v>3101</v>
      </c>
      <c r="G392" s="250" t="s">
        <v>30</v>
      </c>
      <c r="H392" s="250" t="s">
        <v>3102</v>
      </c>
      <c r="I392" s="250" t="s">
        <v>3103</v>
      </c>
      <c r="J392" s="250" t="s">
        <v>3104</v>
      </c>
      <c r="K392" s="250" t="s">
        <v>3105</v>
      </c>
      <c r="L392" s="252">
        <v>6075334294</v>
      </c>
      <c r="M392" s="250" t="b">
        <v>1</v>
      </c>
      <c r="N392" s="251">
        <v>0.628</v>
      </c>
      <c r="O392" s="251">
        <v>0.468</v>
      </c>
      <c r="P392" s="251">
        <v>0.9401</v>
      </c>
      <c r="Q392" s="250">
        <v>1192</v>
      </c>
    </row>
    <row r="393" spans="1:17" ht="12.75">
      <c r="A393">
        <f t="shared" si="6"/>
        <v>393</v>
      </c>
      <c r="B393" s="249" t="s">
        <v>3435</v>
      </c>
      <c r="C393" t="s">
        <v>2375</v>
      </c>
      <c r="D393" s="250" t="s">
        <v>4812</v>
      </c>
      <c r="E393" s="250" t="s">
        <v>4153</v>
      </c>
      <c r="F393" s="250" t="s">
        <v>4849</v>
      </c>
      <c r="G393" s="250" t="s">
        <v>3436</v>
      </c>
      <c r="H393" s="250" t="s">
        <v>3437</v>
      </c>
      <c r="I393" s="250" t="s">
        <v>3438</v>
      </c>
      <c r="J393" s="250" t="s">
        <v>3415</v>
      </c>
      <c r="K393" s="250" t="s">
        <v>3439</v>
      </c>
      <c r="L393" s="252">
        <v>5182354404</v>
      </c>
      <c r="M393" s="250" t="b">
        <v>1</v>
      </c>
      <c r="N393" s="251">
        <v>0.806</v>
      </c>
      <c r="O393" s="251">
        <v>0.667</v>
      </c>
      <c r="P393" s="251">
        <v>0.9994</v>
      </c>
      <c r="Q393" s="250">
        <v>2339</v>
      </c>
    </row>
    <row r="394" spans="1:17" ht="12.75">
      <c r="A394">
        <f t="shared" si="6"/>
        <v>394</v>
      </c>
      <c r="B394" s="249" t="s">
        <v>1524</v>
      </c>
      <c r="C394" t="s">
        <v>2367</v>
      </c>
      <c r="D394" s="250" t="s">
        <v>4812</v>
      </c>
      <c r="E394" s="250" t="s">
        <v>1078</v>
      </c>
      <c r="G394" s="250" t="s">
        <v>2994</v>
      </c>
      <c r="H394" s="250" t="s">
        <v>1525</v>
      </c>
      <c r="I394" s="250" t="s">
        <v>2973</v>
      </c>
      <c r="J394" s="250" t="s">
        <v>1526</v>
      </c>
      <c r="K394" s="250" t="s">
        <v>1527</v>
      </c>
      <c r="L394" s="252">
        <v>5162984848</v>
      </c>
      <c r="M394" s="250" t="b">
        <v>0</v>
      </c>
      <c r="N394" s="251">
        <v>0</v>
      </c>
      <c r="O394" s="251">
        <v>0</v>
      </c>
      <c r="P394" s="251">
        <v>1.6876</v>
      </c>
      <c r="Q394" s="250">
        <v>115</v>
      </c>
    </row>
    <row r="395" spans="1:17" ht="12.75">
      <c r="A395">
        <f t="shared" si="6"/>
        <v>395</v>
      </c>
      <c r="B395" s="249" t="s">
        <v>3309</v>
      </c>
      <c r="C395" t="s">
        <v>2404</v>
      </c>
      <c r="D395" s="250" t="s">
        <v>4864</v>
      </c>
      <c r="E395" s="250" t="s">
        <v>3310</v>
      </c>
      <c r="F395" s="250" t="s">
        <v>2614</v>
      </c>
      <c r="G395" s="250" t="s">
        <v>3311</v>
      </c>
      <c r="H395" s="250" t="s">
        <v>3312</v>
      </c>
      <c r="I395" s="250" t="s">
        <v>3313</v>
      </c>
      <c r="J395" s="250" t="s">
        <v>3314</v>
      </c>
      <c r="K395" s="250" t="s">
        <v>3315</v>
      </c>
      <c r="L395" s="252">
        <v>6074322050</v>
      </c>
      <c r="M395" s="250" t="b">
        <v>1</v>
      </c>
      <c r="N395" s="251">
        <v>0.821</v>
      </c>
      <c r="O395" s="251">
        <v>0.759</v>
      </c>
      <c r="P395" s="251">
        <v>1.0045</v>
      </c>
      <c r="Q395" s="250">
        <v>498</v>
      </c>
    </row>
    <row r="396" spans="1:17" ht="12.75">
      <c r="A396">
        <f t="shared" si="6"/>
        <v>396</v>
      </c>
      <c r="B396" s="249" t="s">
        <v>1617</v>
      </c>
      <c r="C396" t="s">
        <v>2377</v>
      </c>
      <c r="D396" s="250" t="s">
        <v>4812</v>
      </c>
      <c r="E396" s="250" t="s">
        <v>744</v>
      </c>
      <c r="G396" s="250" t="s">
        <v>1618</v>
      </c>
      <c r="H396" s="250" t="s">
        <v>1619</v>
      </c>
      <c r="I396" s="250" t="s">
        <v>1620</v>
      </c>
      <c r="J396" s="250" t="s">
        <v>2598</v>
      </c>
      <c r="K396" s="250" t="s">
        <v>1621</v>
      </c>
      <c r="L396" s="252">
        <v>5162952700</v>
      </c>
      <c r="M396" s="250" t="b">
        <v>1</v>
      </c>
      <c r="N396" s="251">
        <v>0.089</v>
      </c>
      <c r="O396" s="251">
        <v>0</v>
      </c>
      <c r="P396" s="251">
        <v>1.6646</v>
      </c>
      <c r="Q396" s="250">
        <v>3768</v>
      </c>
    </row>
    <row r="397" spans="1:17" ht="12.75">
      <c r="A397">
        <f t="shared" si="6"/>
        <v>397</v>
      </c>
      <c r="B397" s="249" t="s">
        <v>1065</v>
      </c>
      <c r="C397" t="s">
        <v>2362</v>
      </c>
      <c r="D397" s="250" t="s">
        <v>4812</v>
      </c>
      <c r="E397" s="250" t="s">
        <v>4261</v>
      </c>
      <c r="F397" s="250" t="s">
        <v>4814</v>
      </c>
      <c r="G397" s="250" t="s">
        <v>1066</v>
      </c>
      <c r="H397" s="250" t="s">
        <v>1067</v>
      </c>
      <c r="I397" s="250" t="s">
        <v>1068</v>
      </c>
      <c r="J397" s="250" t="s">
        <v>1069</v>
      </c>
      <c r="K397" s="250" t="s">
        <v>1070</v>
      </c>
      <c r="L397" s="252">
        <v>7167688133</v>
      </c>
      <c r="M397" s="250" t="b">
        <v>1</v>
      </c>
      <c r="N397" s="251">
        <v>0.769</v>
      </c>
      <c r="O397" s="251">
        <v>0.697</v>
      </c>
      <c r="P397" s="251">
        <v>1.1045</v>
      </c>
      <c r="Q397" s="250">
        <v>1492</v>
      </c>
    </row>
    <row r="398" spans="1:17" ht="12.75">
      <c r="A398">
        <f t="shared" si="6"/>
        <v>398</v>
      </c>
      <c r="B398" s="249" t="s">
        <v>676</v>
      </c>
      <c r="C398" t="s">
        <v>2372</v>
      </c>
      <c r="D398" s="250" t="s">
        <v>4812</v>
      </c>
      <c r="E398" s="250" t="s">
        <v>2554</v>
      </c>
      <c r="F398" s="250" t="s">
        <v>2513</v>
      </c>
      <c r="G398" s="250" t="s">
        <v>677</v>
      </c>
      <c r="H398" s="250" t="s">
        <v>678</v>
      </c>
      <c r="I398" s="250" t="s">
        <v>679</v>
      </c>
      <c r="J398" s="250" t="s">
        <v>680</v>
      </c>
      <c r="K398" s="250" t="s">
        <v>681</v>
      </c>
      <c r="L398" s="252">
        <v>7164935450</v>
      </c>
      <c r="M398" s="250" t="b">
        <v>1</v>
      </c>
      <c r="N398" s="251">
        <v>0.859</v>
      </c>
      <c r="O398" s="251">
        <v>0.799</v>
      </c>
      <c r="P398" s="251">
        <v>1.1045</v>
      </c>
      <c r="Q398" s="250">
        <v>1386</v>
      </c>
    </row>
    <row r="399" spans="1:17" ht="12.75">
      <c r="A399">
        <f t="shared" si="6"/>
        <v>399</v>
      </c>
      <c r="B399" s="249" t="s">
        <v>1553</v>
      </c>
      <c r="C399" t="s">
        <v>2377</v>
      </c>
      <c r="D399" s="250" t="s">
        <v>4855</v>
      </c>
      <c r="E399" s="250" t="s">
        <v>1554</v>
      </c>
      <c r="F399" s="250" t="s">
        <v>4849</v>
      </c>
      <c r="G399" s="250" t="s">
        <v>1555</v>
      </c>
      <c r="H399" s="250" t="s">
        <v>1556</v>
      </c>
      <c r="I399" s="250" t="s">
        <v>1557</v>
      </c>
      <c r="J399" s="250" t="s">
        <v>1558</v>
      </c>
      <c r="K399" s="250" t="s">
        <v>1559</v>
      </c>
      <c r="L399" s="252">
        <v>5165205301</v>
      </c>
      <c r="M399" s="250" t="b">
        <v>1</v>
      </c>
      <c r="N399" s="251">
        <v>0.649</v>
      </c>
      <c r="O399" s="251">
        <v>0.502</v>
      </c>
      <c r="P399" s="251">
        <v>1.6646</v>
      </c>
      <c r="Q399" s="250">
        <v>6995</v>
      </c>
    </row>
    <row r="400" spans="1:17" ht="12.75">
      <c r="A400">
        <f t="shared" si="6"/>
        <v>400</v>
      </c>
      <c r="B400" s="249" t="s">
        <v>1979</v>
      </c>
      <c r="C400" t="s">
        <v>2380</v>
      </c>
      <c r="D400" s="250" t="s">
        <v>4812</v>
      </c>
      <c r="E400" s="250" t="s">
        <v>979</v>
      </c>
      <c r="F400" s="250" t="s">
        <v>805</v>
      </c>
      <c r="G400" s="250" t="s">
        <v>1980</v>
      </c>
      <c r="H400" s="250" t="s">
        <v>1981</v>
      </c>
      <c r="I400" s="250" t="s">
        <v>1982</v>
      </c>
      <c r="J400" s="250" t="s">
        <v>1983</v>
      </c>
      <c r="K400" s="250" t="s">
        <v>1984</v>
      </c>
      <c r="L400" s="252">
        <v>7167548281</v>
      </c>
      <c r="M400" s="250" t="b">
        <v>1</v>
      </c>
      <c r="N400" s="251">
        <v>0.726</v>
      </c>
      <c r="O400" s="251">
        <v>0.528</v>
      </c>
      <c r="P400" s="251">
        <v>1.1763</v>
      </c>
      <c r="Q400" s="250">
        <v>2659</v>
      </c>
    </row>
    <row r="401" spans="1:17" ht="12.75">
      <c r="A401">
        <f t="shared" si="6"/>
        <v>401</v>
      </c>
      <c r="B401" s="249" t="s">
        <v>3012</v>
      </c>
      <c r="C401" t="s">
        <v>2397</v>
      </c>
      <c r="D401" s="250" t="s">
        <v>4855</v>
      </c>
      <c r="E401" s="250" t="s">
        <v>751</v>
      </c>
      <c r="G401" s="250" t="s">
        <v>834</v>
      </c>
      <c r="H401" s="250" t="s">
        <v>3013</v>
      </c>
      <c r="I401" s="250" t="s">
        <v>3014</v>
      </c>
      <c r="J401" s="250" t="s">
        <v>3015</v>
      </c>
      <c r="K401" s="250" t="s">
        <v>3016</v>
      </c>
      <c r="L401" s="252">
        <v>9142926990</v>
      </c>
      <c r="M401" s="250" t="b">
        <v>1</v>
      </c>
      <c r="N401" s="251">
        <v>0.665</v>
      </c>
      <c r="O401" s="251">
        <v>0.571</v>
      </c>
      <c r="P401" s="251">
        <v>1.0422</v>
      </c>
      <c r="Q401" s="250">
        <v>1864</v>
      </c>
    </row>
    <row r="402" spans="1:17" ht="12.75">
      <c r="A402">
        <f t="shared" si="6"/>
        <v>402</v>
      </c>
      <c r="B402" s="249" t="s">
        <v>2624</v>
      </c>
      <c r="C402" t="s">
        <v>2365</v>
      </c>
      <c r="D402" s="250" t="s">
        <v>4812</v>
      </c>
      <c r="E402" s="250" t="s">
        <v>2561</v>
      </c>
      <c r="G402" s="250" t="s">
        <v>2625</v>
      </c>
      <c r="H402" s="250" t="s">
        <v>2626</v>
      </c>
      <c r="I402" s="250" t="s">
        <v>2627</v>
      </c>
      <c r="J402" s="250" t="s">
        <v>2628</v>
      </c>
      <c r="K402" s="250" t="s">
        <v>2629</v>
      </c>
      <c r="L402" s="252">
        <v>7169258873</v>
      </c>
      <c r="M402" s="250" t="b">
        <v>1</v>
      </c>
      <c r="N402" s="251">
        <v>0</v>
      </c>
      <c r="O402" s="251">
        <v>0</v>
      </c>
      <c r="P402" s="251">
        <v>0.9297</v>
      </c>
      <c r="Q402" s="250">
        <v>0</v>
      </c>
    </row>
    <row r="403" spans="1:17" ht="12.75">
      <c r="A403">
        <f t="shared" si="6"/>
        <v>403</v>
      </c>
      <c r="B403" s="249" t="s">
        <v>3875</v>
      </c>
      <c r="C403" t="s">
        <v>2367</v>
      </c>
      <c r="D403" s="250" t="s">
        <v>4855</v>
      </c>
      <c r="E403" s="250" t="s">
        <v>2476</v>
      </c>
      <c r="F403" s="250" t="s">
        <v>2786</v>
      </c>
      <c r="G403" s="250" t="s">
        <v>3876</v>
      </c>
      <c r="H403" s="250" t="s">
        <v>3877</v>
      </c>
      <c r="I403" s="250" t="s">
        <v>3878</v>
      </c>
      <c r="J403" s="250" t="s">
        <v>3879</v>
      </c>
      <c r="K403" s="250" t="s">
        <v>3880</v>
      </c>
      <c r="L403" s="252">
        <v>5162266511</v>
      </c>
      <c r="M403" s="250" t="b">
        <v>1</v>
      </c>
      <c r="N403" s="251">
        <v>0.693</v>
      </c>
      <c r="O403" s="251">
        <v>0.6</v>
      </c>
      <c r="P403" s="251">
        <v>1.6876</v>
      </c>
      <c r="Q403" s="250">
        <v>6817</v>
      </c>
    </row>
    <row r="404" spans="1:17" ht="12.75">
      <c r="A404">
        <f t="shared" si="6"/>
        <v>404</v>
      </c>
      <c r="B404" s="249" t="s">
        <v>242</v>
      </c>
      <c r="C404" t="s">
        <v>2396</v>
      </c>
      <c r="D404" s="250" t="s">
        <v>4812</v>
      </c>
      <c r="E404" s="250" t="s">
        <v>3590</v>
      </c>
      <c r="F404" s="250" t="s">
        <v>2637</v>
      </c>
      <c r="G404" s="250" t="s">
        <v>243</v>
      </c>
      <c r="H404" s="250" t="s">
        <v>244</v>
      </c>
      <c r="I404" s="250" t="s">
        <v>2508</v>
      </c>
      <c r="J404" s="250" t="s">
        <v>245</v>
      </c>
      <c r="K404" s="250" t="s">
        <v>246</v>
      </c>
      <c r="L404" s="252">
        <v>3153934951</v>
      </c>
      <c r="M404" s="250" t="b">
        <v>1</v>
      </c>
      <c r="N404" s="251">
        <v>0.884</v>
      </c>
      <c r="O404" s="251">
        <v>0.835</v>
      </c>
      <c r="P404" s="251">
        <v>0.9543</v>
      </c>
      <c r="Q404" s="250">
        <v>733</v>
      </c>
    </row>
    <row r="405" spans="1:17" ht="12.75">
      <c r="A405">
        <f t="shared" si="6"/>
        <v>405</v>
      </c>
      <c r="B405" s="249" t="s">
        <v>1196</v>
      </c>
      <c r="C405" t="s">
        <v>2387</v>
      </c>
      <c r="D405" s="250" t="s">
        <v>4812</v>
      </c>
      <c r="E405" s="250" t="s">
        <v>2579</v>
      </c>
      <c r="G405" s="250" t="s">
        <v>1197</v>
      </c>
      <c r="H405" s="250" t="s">
        <v>1198</v>
      </c>
      <c r="I405" s="250" t="s">
        <v>1199</v>
      </c>
      <c r="J405" s="250" t="s">
        <v>1200</v>
      </c>
      <c r="K405" s="250" t="s">
        <v>1201</v>
      </c>
      <c r="L405" s="252">
        <v>3158231470</v>
      </c>
      <c r="M405" s="250" t="b">
        <v>1</v>
      </c>
      <c r="N405" s="251">
        <v>0.831</v>
      </c>
      <c r="O405" s="251">
        <v>0.726</v>
      </c>
      <c r="P405" s="251">
        <v>0.9335</v>
      </c>
      <c r="Q405" s="250">
        <v>1347</v>
      </c>
    </row>
    <row r="406" spans="1:17" ht="12.75">
      <c r="A406">
        <f t="shared" si="6"/>
        <v>406</v>
      </c>
      <c r="B406" s="249" t="s">
        <v>2889</v>
      </c>
      <c r="C406" t="s">
        <v>2367</v>
      </c>
      <c r="D406" s="250" t="s">
        <v>4812</v>
      </c>
      <c r="E406" s="250" t="s">
        <v>2561</v>
      </c>
      <c r="F406" s="250" t="s">
        <v>2513</v>
      </c>
      <c r="G406" s="250" t="s">
        <v>2890</v>
      </c>
      <c r="H406" s="250" t="s">
        <v>2891</v>
      </c>
      <c r="I406" s="250" t="s">
        <v>2892</v>
      </c>
      <c r="J406" s="250" t="s">
        <v>2893</v>
      </c>
      <c r="K406" s="250" t="s">
        <v>2894</v>
      </c>
      <c r="L406" s="252">
        <v>5169294300</v>
      </c>
      <c r="M406" s="250" t="b">
        <v>1</v>
      </c>
      <c r="N406" s="251">
        <v>0</v>
      </c>
      <c r="O406" s="251">
        <v>0</v>
      </c>
      <c r="P406" s="251">
        <v>1.6876</v>
      </c>
      <c r="Q406" s="250">
        <v>96</v>
      </c>
    </row>
    <row r="407" spans="1:17" ht="12.75">
      <c r="A407">
        <f t="shared" si="6"/>
        <v>407</v>
      </c>
      <c r="B407" s="249" t="s">
        <v>2650</v>
      </c>
      <c r="C407" t="s">
        <v>2365</v>
      </c>
      <c r="D407" s="250" t="s">
        <v>4812</v>
      </c>
      <c r="E407" s="250" t="s">
        <v>2651</v>
      </c>
      <c r="G407" s="250" t="s">
        <v>2652</v>
      </c>
      <c r="H407" s="250" t="s">
        <v>2653</v>
      </c>
      <c r="I407" s="250" t="s">
        <v>2654</v>
      </c>
      <c r="J407" s="250" t="s">
        <v>2655</v>
      </c>
      <c r="K407" s="250" t="s">
        <v>2656</v>
      </c>
      <c r="L407" s="252">
        <v>7169389155</v>
      </c>
      <c r="M407" s="250" t="b">
        <v>1</v>
      </c>
      <c r="N407" s="251">
        <v>0.837</v>
      </c>
      <c r="O407" s="251">
        <v>0.757</v>
      </c>
      <c r="P407" s="251">
        <v>0.9297</v>
      </c>
      <c r="Q407" s="250">
        <v>467</v>
      </c>
    </row>
    <row r="408" spans="1:17" ht="12.75">
      <c r="A408">
        <f t="shared" si="6"/>
        <v>408</v>
      </c>
      <c r="B408" s="249" t="s">
        <v>4112</v>
      </c>
      <c r="C408" t="s">
        <v>2378</v>
      </c>
      <c r="D408" s="250" t="s">
        <v>4812</v>
      </c>
      <c r="E408" s="250" t="s">
        <v>2561</v>
      </c>
      <c r="G408" s="250" t="s">
        <v>4113</v>
      </c>
      <c r="H408" s="250" t="s">
        <v>4114</v>
      </c>
      <c r="I408" s="250" t="s">
        <v>4115</v>
      </c>
      <c r="J408" s="250" t="s">
        <v>4116</v>
      </c>
      <c r="K408" s="250" t="s">
        <v>4117</v>
      </c>
      <c r="L408" s="252">
        <v>3156520226</v>
      </c>
      <c r="M408" s="250" t="b">
        <v>1</v>
      </c>
      <c r="N408" s="251">
        <v>0.759</v>
      </c>
      <c r="O408" s="251">
        <v>0.631</v>
      </c>
      <c r="P408" s="251">
        <v>0.9572</v>
      </c>
      <c r="Q408" s="250">
        <v>9443</v>
      </c>
    </row>
    <row r="409" spans="1:17" ht="12.75">
      <c r="A409">
        <f t="shared" si="6"/>
        <v>409</v>
      </c>
      <c r="B409" s="249" t="s">
        <v>3029</v>
      </c>
      <c r="C409" t="s">
        <v>2397</v>
      </c>
      <c r="D409" s="250" t="s">
        <v>4812</v>
      </c>
      <c r="E409" s="250" t="s">
        <v>4507</v>
      </c>
      <c r="G409" s="250" t="s">
        <v>3824</v>
      </c>
      <c r="H409" s="250" t="s">
        <v>3030</v>
      </c>
      <c r="I409" s="250" t="s">
        <v>2621</v>
      </c>
      <c r="J409" s="250" t="s">
        <v>3031</v>
      </c>
      <c r="K409" s="250" t="s">
        <v>3032</v>
      </c>
      <c r="L409" s="252">
        <v>9144394400</v>
      </c>
      <c r="M409" s="250" t="b">
        <v>1</v>
      </c>
      <c r="N409" s="251">
        <v>0.66</v>
      </c>
      <c r="O409" s="251">
        <v>0.38</v>
      </c>
      <c r="P409" s="251">
        <v>1.0422</v>
      </c>
      <c r="Q409" s="250">
        <v>768</v>
      </c>
    </row>
    <row r="410" spans="1:17" ht="12.75">
      <c r="A410">
        <f t="shared" si="6"/>
        <v>410</v>
      </c>
      <c r="B410" s="249" t="s">
        <v>1346</v>
      </c>
      <c r="C410" t="s">
        <v>2376</v>
      </c>
      <c r="D410" s="250" t="s">
        <v>4812</v>
      </c>
      <c r="E410" s="250" t="s">
        <v>698</v>
      </c>
      <c r="G410" s="250" t="s">
        <v>1347</v>
      </c>
      <c r="H410" s="250" t="s">
        <v>1348</v>
      </c>
      <c r="I410" s="250" t="s">
        <v>1349</v>
      </c>
      <c r="J410" s="250" t="s">
        <v>1350</v>
      </c>
      <c r="K410" s="250" t="s">
        <v>1351</v>
      </c>
      <c r="L410" s="252">
        <v>7163462323</v>
      </c>
      <c r="M410" s="250" t="b">
        <v>0</v>
      </c>
      <c r="N410" s="251">
        <v>0.778</v>
      </c>
      <c r="O410" s="251">
        <v>0.679</v>
      </c>
      <c r="P410" s="251">
        <v>1.0576</v>
      </c>
      <c r="Q410" s="250">
        <v>2262</v>
      </c>
    </row>
    <row r="411" spans="1:17" ht="12.75">
      <c r="A411">
        <f t="shared" si="6"/>
        <v>411</v>
      </c>
      <c r="B411" s="249" t="s">
        <v>1346</v>
      </c>
      <c r="C411" t="s">
        <v>2376</v>
      </c>
      <c r="D411" s="250" t="s">
        <v>4855</v>
      </c>
      <c r="E411" s="250" t="s">
        <v>130</v>
      </c>
      <c r="G411" s="250" t="s">
        <v>131</v>
      </c>
      <c r="H411" s="250" t="s">
        <v>1348</v>
      </c>
      <c r="I411" s="250" t="s">
        <v>1349</v>
      </c>
      <c r="J411" s="250" t="s">
        <v>1350</v>
      </c>
      <c r="K411" s="250" t="s">
        <v>1351</v>
      </c>
      <c r="L411" s="252">
        <v>7163462323</v>
      </c>
      <c r="M411" s="250" t="b">
        <v>1</v>
      </c>
      <c r="N411" s="251">
        <v>0.778</v>
      </c>
      <c r="O411" s="251">
        <v>0.679</v>
      </c>
      <c r="P411" s="251">
        <v>1.0576</v>
      </c>
      <c r="Q411" s="250">
        <v>2262</v>
      </c>
    </row>
    <row r="412" spans="1:17" ht="12.75">
      <c r="A412">
        <f t="shared" si="6"/>
        <v>412</v>
      </c>
      <c r="B412" s="249" t="s">
        <v>1985</v>
      </c>
      <c r="C412" t="s">
        <v>2380</v>
      </c>
      <c r="D412" s="250" t="s">
        <v>4864</v>
      </c>
      <c r="E412" s="250" t="s">
        <v>1986</v>
      </c>
      <c r="G412" s="250" t="s">
        <v>1987</v>
      </c>
      <c r="H412" s="250" t="s">
        <v>1988</v>
      </c>
      <c r="I412" s="250" t="s">
        <v>1989</v>
      </c>
      <c r="J412" s="250" t="s">
        <v>1990</v>
      </c>
      <c r="K412" s="250" t="s">
        <v>1991</v>
      </c>
      <c r="L412" s="252">
        <v>7164396411</v>
      </c>
      <c r="M412" s="250" t="b">
        <v>1</v>
      </c>
      <c r="N412" s="251">
        <v>0.809</v>
      </c>
      <c r="O412" s="251">
        <v>0.679</v>
      </c>
      <c r="P412" s="251">
        <v>1.1763</v>
      </c>
      <c r="Q412" s="250">
        <v>6415</v>
      </c>
    </row>
    <row r="413" spans="1:17" ht="12.75">
      <c r="A413">
        <f t="shared" si="6"/>
        <v>413</v>
      </c>
      <c r="B413" s="249" t="s">
        <v>1923</v>
      </c>
      <c r="C413" t="s">
        <v>2377</v>
      </c>
      <c r="D413" s="250" t="s">
        <v>4812</v>
      </c>
      <c r="E413" s="250" t="s">
        <v>698</v>
      </c>
      <c r="F413" s="250" t="s">
        <v>2665</v>
      </c>
      <c r="G413" s="250" t="s">
        <v>1924</v>
      </c>
      <c r="H413" s="250" t="s">
        <v>1925</v>
      </c>
      <c r="I413" s="250" t="s">
        <v>1926</v>
      </c>
      <c r="J413" s="250" t="s">
        <v>1927</v>
      </c>
      <c r="K413" s="250" t="s">
        <v>1928</v>
      </c>
      <c r="L413" s="252">
        <v>5166717500</v>
      </c>
      <c r="M413" s="250" t="b">
        <v>1</v>
      </c>
      <c r="N413" s="251">
        <v>0</v>
      </c>
      <c r="O413" s="251">
        <v>0</v>
      </c>
      <c r="P413" s="251">
        <v>1.6646</v>
      </c>
      <c r="Q413" s="250">
        <v>2070</v>
      </c>
    </row>
    <row r="414" spans="1:17" ht="12.75">
      <c r="A414">
        <f t="shared" si="6"/>
        <v>414</v>
      </c>
      <c r="B414" s="249" t="s">
        <v>1845</v>
      </c>
      <c r="C414" t="s">
        <v>2377</v>
      </c>
      <c r="D414" s="250" t="s">
        <v>4812</v>
      </c>
      <c r="E414" s="250" t="s">
        <v>1846</v>
      </c>
      <c r="G414" s="250" t="s">
        <v>1847</v>
      </c>
      <c r="H414" s="250" t="s">
        <v>1848</v>
      </c>
      <c r="I414" s="250" t="s">
        <v>1849</v>
      </c>
      <c r="J414" s="250" t="s">
        <v>1850</v>
      </c>
      <c r="K414" s="250" t="s">
        <v>1851</v>
      </c>
      <c r="L414" s="252">
        <v>5168892224</v>
      </c>
      <c r="M414" s="250" t="b">
        <v>1</v>
      </c>
      <c r="N414" s="251">
        <v>0.424</v>
      </c>
      <c r="O414" s="251">
        <v>0.218</v>
      </c>
      <c r="P414" s="251">
        <v>1.6646</v>
      </c>
      <c r="Q414" s="250">
        <v>4359</v>
      </c>
    </row>
    <row r="415" spans="1:17" ht="12.75">
      <c r="A415">
        <f t="shared" si="6"/>
        <v>415</v>
      </c>
      <c r="B415" s="249" t="s">
        <v>1150</v>
      </c>
      <c r="C415" t="s">
        <v>2386</v>
      </c>
      <c r="D415" s="250" t="s">
        <v>4812</v>
      </c>
      <c r="E415" s="250" t="s">
        <v>2526</v>
      </c>
      <c r="F415" s="250" t="s">
        <v>2548</v>
      </c>
      <c r="G415" s="250" t="s">
        <v>1151</v>
      </c>
      <c r="H415" s="250" t="s">
        <v>1152</v>
      </c>
      <c r="I415" s="250" t="s">
        <v>2621</v>
      </c>
      <c r="J415" s="250" t="s">
        <v>1153</v>
      </c>
      <c r="K415" s="250" t="s">
        <v>1154</v>
      </c>
      <c r="L415" s="252">
        <v>5186242221</v>
      </c>
      <c r="M415" s="250" t="b">
        <v>1</v>
      </c>
      <c r="N415" s="251">
        <v>0</v>
      </c>
      <c r="O415" s="251">
        <v>0</v>
      </c>
      <c r="P415" s="251">
        <v>1.0381</v>
      </c>
      <c r="Q415" s="250">
        <v>126</v>
      </c>
    </row>
    <row r="416" spans="1:17" ht="12.75">
      <c r="A416">
        <f t="shared" si="6"/>
        <v>416</v>
      </c>
      <c r="B416" s="249" t="s">
        <v>3956</v>
      </c>
      <c r="C416" t="s">
        <v>2367</v>
      </c>
      <c r="D416" s="250" t="s">
        <v>4855</v>
      </c>
      <c r="E416" s="250" t="s">
        <v>3957</v>
      </c>
      <c r="G416" s="250" t="s">
        <v>3958</v>
      </c>
      <c r="H416" s="250" t="s">
        <v>3959</v>
      </c>
      <c r="I416" s="250" t="s">
        <v>3960</v>
      </c>
      <c r="J416" s="250" t="s">
        <v>3961</v>
      </c>
      <c r="K416" s="250" t="s">
        <v>3962</v>
      </c>
      <c r="L416" s="252">
        <v>5163452172</v>
      </c>
      <c r="M416" s="250" t="b">
        <v>1</v>
      </c>
      <c r="N416" s="251">
        <v>0.678</v>
      </c>
      <c r="O416" s="251">
        <v>0.583</v>
      </c>
      <c r="P416" s="251">
        <v>1.6876</v>
      </c>
      <c r="Q416" s="250">
        <v>9256</v>
      </c>
    </row>
    <row r="417" spans="1:17" ht="12.75">
      <c r="A417">
        <f t="shared" si="6"/>
        <v>417</v>
      </c>
      <c r="B417" s="249" t="s">
        <v>1309</v>
      </c>
      <c r="C417" t="s">
        <v>2381</v>
      </c>
      <c r="D417" s="250" t="s">
        <v>4812</v>
      </c>
      <c r="E417" s="250" t="s">
        <v>2579</v>
      </c>
      <c r="F417" s="250" t="s">
        <v>2505</v>
      </c>
      <c r="G417" s="250" t="s">
        <v>1310</v>
      </c>
      <c r="H417" s="250" t="s">
        <v>1311</v>
      </c>
      <c r="I417" s="250" t="s">
        <v>1312</v>
      </c>
      <c r="J417" s="250" t="s">
        <v>1313</v>
      </c>
      <c r="K417" s="250" t="s">
        <v>1314</v>
      </c>
      <c r="L417" s="252">
        <v>3153763544</v>
      </c>
      <c r="M417" s="250" t="b">
        <v>1</v>
      </c>
      <c r="N417" s="251">
        <v>0.847</v>
      </c>
      <c r="O417" s="251">
        <v>0.768</v>
      </c>
      <c r="P417" s="251">
        <v>0.9543</v>
      </c>
      <c r="Q417" s="250">
        <v>1548</v>
      </c>
    </row>
    <row r="418" spans="1:17" ht="12.75">
      <c r="A418">
        <f t="shared" si="6"/>
        <v>418</v>
      </c>
      <c r="B418" s="249" t="s">
        <v>1274</v>
      </c>
      <c r="C418" t="s">
        <v>2363</v>
      </c>
      <c r="D418" s="250" t="s">
        <v>4812</v>
      </c>
      <c r="E418" s="250" t="s">
        <v>1275</v>
      </c>
      <c r="G418" s="250" t="s">
        <v>2534</v>
      </c>
      <c r="H418" s="250" t="s">
        <v>1276</v>
      </c>
      <c r="I418" s="250" t="s">
        <v>1277</v>
      </c>
      <c r="J418" s="250" t="s">
        <v>1278</v>
      </c>
      <c r="K418" s="250" t="s">
        <v>1279</v>
      </c>
      <c r="L418" s="252">
        <v>3156492417</v>
      </c>
      <c r="M418" s="250" t="b">
        <v>1</v>
      </c>
      <c r="N418" s="251">
        <v>0.656</v>
      </c>
      <c r="O418" s="251">
        <v>0.513</v>
      </c>
      <c r="P418" s="251">
        <v>0.9543</v>
      </c>
      <c r="Q418" s="250">
        <v>414</v>
      </c>
    </row>
    <row r="419" spans="1:17" ht="12.75">
      <c r="A419">
        <f t="shared" si="6"/>
        <v>419</v>
      </c>
      <c r="B419" s="249" t="s">
        <v>292</v>
      </c>
      <c r="C419" t="s">
        <v>2377</v>
      </c>
      <c r="D419" s="250" t="s">
        <v>4812</v>
      </c>
      <c r="E419" s="250" t="s">
        <v>2579</v>
      </c>
      <c r="G419" s="250" t="s">
        <v>293</v>
      </c>
      <c r="H419" s="250" t="s">
        <v>294</v>
      </c>
      <c r="I419" s="250" t="s">
        <v>295</v>
      </c>
      <c r="J419" s="250" t="s">
        <v>296</v>
      </c>
      <c r="K419" s="250" t="s">
        <v>297</v>
      </c>
      <c r="L419" s="252">
        <v>5168879028</v>
      </c>
      <c r="M419" s="250" t="b">
        <v>1</v>
      </c>
      <c r="N419" s="251">
        <v>0.294</v>
      </c>
      <c r="O419" s="251">
        <v>0.176</v>
      </c>
      <c r="P419" s="251">
        <v>1.6646</v>
      </c>
      <c r="Q419" s="250">
        <v>2642</v>
      </c>
    </row>
    <row r="420" spans="1:17" ht="12.75">
      <c r="A420">
        <f t="shared" si="6"/>
        <v>420</v>
      </c>
      <c r="B420" s="249" t="s">
        <v>4118</v>
      </c>
      <c r="C420" t="s">
        <v>2378</v>
      </c>
      <c r="D420" s="250" t="s">
        <v>4864</v>
      </c>
      <c r="E420" s="250" t="s">
        <v>4865</v>
      </c>
      <c r="G420" s="250" t="s">
        <v>4119</v>
      </c>
      <c r="H420" s="250" t="s">
        <v>4120</v>
      </c>
      <c r="I420" s="250" t="s">
        <v>4121</v>
      </c>
      <c r="J420" s="250" t="s">
        <v>4082</v>
      </c>
      <c r="K420" s="250" t="s">
        <v>4122</v>
      </c>
      <c r="L420" s="252">
        <v>3154557571</v>
      </c>
      <c r="M420" s="250" t="b">
        <v>1</v>
      </c>
      <c r="N420" s="251">
        <v>0.509</v>
      </c>
      <c r="O420" s="251">
        <v>0.411</v>
      </c>
      <c r="P420" s="251">
        <v>0.9572</v>
      </c>
      <c r="Q420" s="250">
        <v>322</v>
      </c>
    </row>
    <row r="421" spans="1:17" ht="12.75">
      <c r="A421">
        <f t="shared" si="6"/>
        <v>421</v>
      </c>
      <c r="B421" s="249" t="s">
        <v>3244</v>
      </c>
      <c r="C421" t="s">
        <v>2361</v>
      </c>
      <c r="D421" s="250" t="s">
        <v>4864</v>
      </c>
      <c r="E421" s="250" t="s">
        <v>1986</v>
      </c>
      <c r="G421" s="250" t="s">
        <v>3245</v>
      </c>
      <c r="H421" s="250" t="s">
        <v>3246</v>
      </c>
      <c r="I421" s="250" t="s">
        <v>3247</v>
      </c>
      <c r="J421" s="250" t="s">
        <v>3248</v>
      </c>
      <c r="K421" s="250" t="s">
        <v>3249</v>
      </c>
      <c r="L421" s="252">
        <v>7167652282</v>
      </c>
      <c r="M421" s="250" t="b">
        <v>1</v>
      </c>
      <c r="N421" s="251">
        <v>0.814</v>
      </c>
      <c r="O421" s="251">
        <v>0.732</v>
      </c>
      <c r="P421" s="251">
        <v>1.1486</v>
      </c>
      <c r="Q421" s="250">
        <v>906</v>
      </c>
    </row>
    <row r="422" spans="1:17" ht="12.75">
      <c r="A422">
        <f t="shared" si="6"/>
        <v>422</v>
      </c>
      <c r="B422" s="249" t="s">
        <v>455</v>
      </c>
      <c r="C422" t="s">
        <v>2406</v>
      </c>
      <c r="D422" s="250" t="s">
        <v>4812</v>
      </c>
      <c r="E422" s="250" t="s">
        <v>1629</v>
      </c>
      <c r="G422" s="250" t="s">
        <v>456</v>
      </c>
      <c r="H422" s="250" t="s">
        <v>457</v>
      </c>
      <c r="I422" s="250" t="s">
        <v>2067</v>
      </c>
      <c r="J422" s="250" t="s">
        <v>2068</v>
      </c>
      <c r="K422" s="250" t="s">
        <v>2069</v>
      </c>
      <c r="L422" s="252">
        <v>3159464214</v>
      </c>
      <c r="M422" s="250" t="b">
        <v>1</v>
      </c>
      <c r="N422" s="251">
        <v>0.838</v>
      </c>
      <c r="O422" s="251">
        <v>0.774</v>
      </c>
      <c r="P422" s="251">
        <v>1.0576</v>
      </c>
      <c r="Q422" s="250">
        <v>1216</v>
      </c>
    </row>
    <row r="423" spans="1:17" ht="12.75">
      <c r="A423">
        <f t="shared" si="6"/>
        <v>423</v>
      </c>
      <c r="B423" s="249" t="s">
        <v>1407</v>
      </c>
      <c r="C423" t="s">
        <v>2388</v>
      </c>
      <c r="D423" s="250" t="s">
        <v>4812</v>
      </c>
      <c r="E423" s="250" t="s">
        <v>3572</v>
      </c>
      <c r="G423" s="250" t="s">
        <v>1408</v>
      </c>
      <c r="H423" s="250" t="s">
        <v>1409</v>
      </c>
      <c r="I423" s="250" t="s">
        <v>1410</v>
      </c>
      <c r="J423" s="250" t="s">
        <v>1411</v>
      </c>
      <c r="K423" s="250" t="s">
        <v>1412</v>
      </c>
      <c r="L423" s="252">
        <v>3158931878</v>
      </c>
      <c r="M423" s="250" t="b">
        <v>1</v>
      </c>
      <c r="N423" s="251">
        <v>0.848</v>
      </c>
      <c r="O423" s="251">
        <v>0.768</v>
      </c>
      <c r="P423" s="251">
        <v>0.9335</v>
      </c>
      <c r="Q423" s="250">
        <v>553</v>
      </c>
    </row>
    <row r="424" spans="1:17" ht="12.75">
      <c r="A424">
        <f t="shared" si="6"/>
        <v>424</v>
      </c>
      <c r="B424" s="249" t="s">
        <v>247</v>
      </c>
      <c r="C424" t="s">
        <v>2396</v>
      </c>
      <c r="D424" s="250" t="s">
        <v>4812</v>
      </c>
      <c r="E424" s="250" t="s">
        <v>3229</v>
      </c>
      <c r="G424" s="250" t="s">
        <v>248</v>
      </c>
      <c r="H424" s="250" t="s">
        <v>249</v>
      </c>
      <c r="I424" s="250" t="s">
        <v>250</v>
      </c>
      <c r="J424" s="250" t="s">
        <v>251</v>
      </c>
      <c r="K424" s="250" t="s">
        <v>252</v>
      </c>
      <c r="L424" s="252">
        <v>3153225746</v>
      </c>
      <c r="M424" s="250" t="b">
        <v>1</v>
      </c>
      <c r="N424" s="251">
        <v>0.867</v>
      </c>
      <c r="O424" s="251">
        <v>0.792</v>
      </c>
      <c r="P424" s="251">
        <v>0.9543</v>
      </c>
      <c r="Q424" s="250">
        <v>869</v>
      </c>
    </row>
    <row r="425" spans="1:17" ht="12.75">
      <c r="A425">
        <f t="shared" si="6"/>
        <v>425</v>
      </c>
      <c r="B425" s="249" t="s">
        <v>3369</v>
      </c>
      <c r="C425" t="s">
        <v>2393</v>
      </c>
      <c r="D425" s="250" t="s">
        <v>4812</v>
      </c>
      <c r="E425" s="250" t="s">
        <v>2554</v>
      </c>
      <c r="F425" s="250" t="s">
        <v>2665</v>
      </c>
      <c r="G425" s="250" t="s">
        <v>3370</v>
      </c>
      <c r="H425" s="250" t="s">
        <v>3371</v>
      </c>
      <c r="I425" s="250" t="s">
        <v>3372</v>
      </c>
      <c r="J425" s="250" t="s">
        <v>3373</v>
      </c>
      <c r="K425" s="250" t="s">
        <v>3374</v>
      </c>
      <c r="L425" s="252">
        <v>9146283415</v>
      </c>
      <c r="M425" s="250" t="b">
        <v>1</v>
      </c>
      <c r="N425" s="251">
        <v>0.565</v>
      </c>
      <c r="O425" s="251">
        <v>0.381</v>
      </c>
      <c r="P425" s="251">
        <v>1.2285</v>
      </c>
      <c r="Q425" s="250">
        <v>4384</v>
      </c>
    </row>
    <row r="426" spans="1:17" ht="12.75">
      <c r="A426">
        <f t="shared" si="6"/>
        <v>426</v>
      </c>
      <c r="B426" s="249" t="s">
        <v>2572</v>
      </c>
      <c r="C426" t="s">
        <v>2384</v>
      </c>
      <c r="D426" s="250" t="s">
        <v>4812</v>
      </c>
      <c r="E426" s="250" t="s">
        <v>2533</v>
      </c>
      <c r="G426" s="250" t="s">
        <v>2573</v>
      </c>
      <c r="H426" s="250" t="s">
        <v>2574</v>
      </c>
      <c r="I426" s="250" t="s">
        <v>2575</v>
      </c>
      <c r="J426" s="250" t="s">
        <v>2576</v>
      </c>
      <c r="K426" s="250" t="s">
        <v>2577</v>
      </c>
      <c r="L426" s="252">
        <v>6077541400</v>
      </c>
      <c r="M426" s="250" t="b">
        <v>1</v>
      </c>
      <c r="N426" s="251">
        <v>0.715</v>
      </c>
      <c r="O426" s="251">
        <v>0.671</v>
      </c>
      <c r="P426" s="251">
        <v>0.885</v>
      </c>
      <c r="Q426" s="250">
        <v>2628</v>
      </c>
    </row>
    <row r="427" spans="1:17" ht="12.75">
      <c r="A427">
        <f t="shared" si="6"/>
        <v>427</v>
      </c>
      <c r="B427" s="249" t="s">
        <v>3589</v>
      </c>
      <c r="C427" t="s">
        <v>2385</v>
      </c>
      <c r="D427" s="250" t="s">
        <v>4812</v>
      </c>
      <c r="E427" s="250" t="s">
        <v>3590</v>
      </c>
      <c r="F427" s="250" t="s">
        <v>2483</v>
      </c>
      <c r="G427" s="250" t="s">
        <v>3591</v>
      </c>
      <c r="H427" s="250" t="s">
        <v>3592</v>
      </c>
      <c r="I427" s="250" t="s">
        <v>3593</v>
      </c>
      <c r="J427" s="250" t="s">
        <v>3594</v>
      </c>
      <c r="K427" s="250" t="s">
        <v>3595</v>
      </c>
      <c r="L427" s="252">
        <v>5184837370</v>
      </c>
      <c r="M427" s="250" t="b">
        <v>1</v>
      </c>
      <c r="N427" s="251">
        <v>0.822</v>
      </c>
      <c r="O427" s="251">
        <v>0.76</v>
      </c>
      <c r="P427" s="251">
        <v>0.9257</v>
      </c>
      <c r="Q427" s="250">
        <v>2807</v>
      </c>
    </row>
    <row r="428" spans="1:17" ht="12.75">
      <c r="A428">
        <f t="shared" si="6"/>
        <v>428</v>
      </c>
      <c r="B428" s="249" t="s">
        <v>1598</v>
      </c>
      <c r="C428" t="s">
        <v>2377</v>
      </c>
      <c r="D428" s="250" t="s">
        <v>4812</v>
      </c>
      <c r="E428" s="250" t="s">
        <v>1599</v>
      </c>
      <c r="G428" s="250" t="s">
        <v>1600</v>
      </c>
      <c r="H428" s="250" t="s">
        <v>1601</v>
      </c>
      <c r="I428" s="250" t="s">
        <v>1602</v>
      </c>
      <c r="J428" s="250" t="s">
        <v>1603</v>
      </c>
      <c r="K428" s="250" t="s">
        <v>1604</v>
      </c>
      <c r="L428" s="252">
        <v>5165962005</v>
      </c>
      <c r="M428" s="250" t="b">
        <v>1</v>
      </c>
      <c r="N428" s="251">
        <v>0.397</v>
      </c>
      <c r="O428" s="251">
        <v>0.337</v>
      </c>
      <c r="P428" s="251">
        <v>1.6646</v>
      </c>
      <c r="Q428" s="250">
        <v>1817</v>
      </c>
    </row>
    <row r="429" spans="1:17" ht="12.75">
      <c r="A429">
        <f t="shared" si="6"/>
        <v>429</v>
      </c>
      <c r="B429" s="249" t="s">
        <v>518</v>
      </c>
      <c r="C429" t="s">
        <v>2355</v>
      </c>
      <c r="D429" s="250" t="s">
        <v>4855</v>
      </c>
      <c r="E429" s="250" t="s">
        <v>519</v>
      </c>
      <c r="G429" s="250" t="s">
        <v>4543</v>
      </c>
      <c r="H429" s="250" t="s">
        <v>520</v>
      </c>
      <c r="I429" s="250" t="s">
        <v>521</v>
      </c>
      <c r="J429" s="250" t="s">
        <v>522</v>
      </c>
      <c r="K429" s="250" t="s">
        <v>523</v>
      </c>
      <c r="L429" s="252">
        <v>9146989000</v>
      </c>
      <c r="M429" s="250" t="b">
        <v>1</v>
      </c>
      <c r="N429" s="251">
        <v>0.237</v>
      </c>
      <c r="O429" s="251">
        <v>0</v>
      </c>
      <c r="P429" s="251">
        <v>1.4537</v>
      </c>
      <c r="Q429" s="250">
        <v>3964</v>
      </c>
    </row>
    <row r="430" spans="1:17" ht="12.75">
      <c r="A430">
        <f t="shared" si="6"/>
        <v>430</v>
      </c>
      <c r="B430" s="249" t="s">
        <v>4165</v>
      </c>
      <c r="C430" t="s">
        <v>2390</v>
      </c>
      <c r="D430" s="250" t="s">
        <v>4812</v>
      </c>
      <c r="E430" s="250" t="s">
        <v>4166</v>
      </c>
      <c r="F430" s="250" t="s">
        <v>2513</v>
      </c>
      <c r="G430" s="250" t="s">
        <v>4167</v>
      </c>
      <c r="H430" s="250" t="s">
        <v>4168</v>
      </c>
      <c r="I430" s="250" t="s">
        <v>4169</v>
      </c>
      <c r="J430" s="250" t="s">
        <v>4170</v>
      </c>
      <c r="K430" s="250" t="s">
        <v>4171</v>
      </c>
      <c r="L430" s="252">
        <v>7162893964</v>
      </c>
      <c r="M430" s="250" t="b">
        <v>1</v>
      </c>
      <c r="N430" s="251">
        <v>0.808</v>
      </c>
      <c r="O430" s="251">
        <v>0.73</v>
      </c>
      <c r="P430" s="251">
        <v>1.0576</v>
      </c>
      <c r="Q430" s="250">
        <v>1062</v>
      </c>
    </row>
    <row r="431" spans="1:17" ht="12.75">
      <c r="A431">
        <f t="shared" si="6"/>
        <v>431</v>
      </c>
      <c r="B431" s="249" t="s">
        <v>1884</v>
      </c>
      <c r="C431" t="s">
        <v>2377</v>
      </c>
      <c r="D431" s="250" t="s">
        <v>4812</v>
      </c>
      <c r="E431" s="250" t="s">
        <v>2598</v>
      </c>
      <c r="G431" s="250" t="s">
        <v>1885</v>
      </c>
      <c r="H431" s="250" t="s">
        <v>1886</v>
      </c>
      <c r="I431" s="250" t="s">
        <v>1887</v>
      </c>
      <c r="J431" s="250" t="s">
        <v>1888</v>
      </c>
      <c r="K431" s="250" t="s">
        <v>1889</v>
      </c>
      <c r="L431" s="252">
        <v>5166274400</v>
      </c>
      <c r="M431" s="250" t="b">
        <v>1</v>
      </c>
      <c r="N431" s="251">
        <v>0</v>
      </c>
      <c r="O431" s="251">
        <v>0</v>
      </c>
      <c r="P431" s="251">
        <v>1.6646</v>
      </c>
      <c r="Q431" s="250">
        <v>2382</v>
      </c>
    </row>
    <row r="432" spans="1:17" ht="12.75">
      <c r="A432">
        <f t="shared" si="6"/>
        <v>432</v>
      </c>
      <c r="B432" s="249" t="s">
        <v>4871</v>
      </c>
      <c r="C432" t="s">
        <v>2360</v>
      </c>
      <c r="D432" s="250" t="s">
        <v>4812</v>
      </c>
      <c r="E432" s="250" t="s">
        <v>4872</v>
      </c>
      <c r="G432" s="250" t="s">
        <v>4873</v>
      </c>
      <c r="H432" s="250" t="s">
        <v>4874</v>
      </c>
      <c r="I432" s="250" t="s">
        <v>4875</v>
      </c>
      <c r="J432" s="250" t="s">
        <v>4876</v>
      </c>
      <c r="K432" s="250" t="s">
        <v>4877</v>
      </c>
      <c r="L432" s="252">
        <v>5182731512</v>
      </c>
      <c r="M432" s="250" t="b">
        <v>1</v>
      </c>
      <c r="N432" s="251">
        <v>0.275</v>
      </c>
      <c r="O432" s="251">
        <v>0</v>
      </c>
      <c r="P432" s="251">
        <v>1.0066</v>
      </c>
      <c r="Q432" s="250">
        <v>167</v>
      </c>
    </row>
    <row r="433" spans="1:17" ht="12.75">
      <c r="A433">
        <f t="shared" si="6"/>
        <v>433</v>
      </c>
      <c r="B433" s="249" t="s">
        <v>4248</v>
      </c>
      <c r="C433" t="s">
        <v>2405</v>
      </c>
      <c r="D433" s="250" t="s">
        <v>4812</v>
      </c>
      <c r="E433" s="250" t="s">
        <v>4198</v>
      </c>
      <c r="F433" s="250" t="s">
        <v>2513</v>
      </c>
      <c r="G433" s="250" t="s">
        <v>4249</v>
      </c>
      <c r="H433" s="250" t="s">
        <v>4250</v>
      </c>
      <c r="I433" s="250" t="s">
        <v>4251</v>
      </c>
      <c r="J433" s="250" t="s">
        <v>4252</v>
      </c>
      <c r="K433" s="250" t="s">
        <v>4253</v>
      </c>
      <c r="L433" s="252">
        <v>6078493251</v>
      </c>
      <c r="M433" s="250" t="b">
        <v>1</v>
      </c>
      <c r="N433" s="251">
        <v>0.872</v>
      </c>
      <c r="O433" s="251">
        <v>0.82</v>
      </c>
      <c r="P433" s="251">
        <v>0.909</v>
      </c>
      <c r="Q433" s="250">
        <v>997</v>
      </c>
    </row>
    <row r="434" spans="1:17" ht="12.75">
      <c r="A434">
        <f t="shared" si="6"/>
        <v>434</v>
      </c>
      <c r="B434" s="249" t="s">
        <v>4101</v>
      </c>
      <c r="C434" t="s">
        <v>2378</v>
      </c>
      <c r="E434" s="250" t="s">
        <v>2483</v>
      </c>
      <c r="G434" s="250" t="s">
        <v>4102</v>
      </c>
      <c r="H434" s="250" t="s">
        <v>4103</v>
      </c>
      <c r="I434" s="250" t="s">
        <v>4104</v>
      </c>
      <c r="J434" s="250" t="s">
        <v>4105</v>
      </c>
      <c r="K434" s="250" t="s">
        <v>4106</v>
      </c>
      <c r="L434" s="252">
        <v>3156734981</v>
      </c>
      <c r="M434" s="250" t="b">
        <v>1</v>
      </c>
      <c r="N434" s="251">
        <v>0.759</v>
      </c>
      <c r="O434" s="251">
        <v>0.675</v>
      </c>
      <c r="P434" s="251">
        <v>0.9572</v>
      </c>
      <c r="Q434" s="250">
        <v>2073</v>
      </c>
    </row>
    <row r="435" spans="1:17" ht="12.75">
      <c r="A435">
        <f t="shared" si="6"/>
        <v>435</v>
      </c>
      <c r="B435" s="249" t="s">
        <v>4294</v>
      </c>
      <c r="C435" t="s">
        <v>2369</v>
      </c>
      <c r="D435" s="250" t="s">
        <v>4864</v>
      </c>
      <c r="E435" s="250" t="s">
        <v>4295</v>
      </c>
      <c r="G435" s="250" t="s">
        <v>4296</v>
      </c>
      <c r="H435" s="250" t="s">
        <v>4297</v>
      </c>
      <c r="I435" s="250" t="s">
        <v>2508</v>
      </c>
      <c r="J435" s="250" t="s">
        <v>4298</v>
      </c>
      <c r="K435" s="250" t="s">
        <v>4299</v>
      </c>
      <c r="L435" s="252">
        <v>9145862647</v>
      </c>
      <c r="M435" s="250" t="b">
        <v>1</v>
      </c>
      <c r="N435" s="251">
        <v>0.407</v>
      </c>
      <c r="O435" s="251">
        <v>0</v>
      </c>
      <c r="P435" s="251">
        <v>0.9998</v>
      </c>
      <c r="Q435" s="250">
        <v>542</v>
      </c>
    </row>
    <row r="436" spans="1:17" ht="12.75">
      <c r="A436">
        <f t="shared" si="6"/>
        <v>436</v>
      </c>
      <c r="B436" s="249" t="s">
        <v>2070</v>
      </c>
      <c r="C436" t="s">
        <v>2406</v>
      </c>
      <c r="D436" s="250" t="s">
        <v>4812</v>
      </c>
      <c r="E436" s="250" t="s">
        <v>698</v>
      </c>
      <c r="F436" s="250" t="s">
        <v>4857</v>
      </c>
      <c r="G436" s="250" t="s">
        <v>2071</v>
      </c>
      <c r="H436" s="250" t="s">
        <v>2072</v>
      </c>
      <c r="I436" s="250" t="s">
        <v>2073</v>
      </c>
      <c r="J436" s="250" t="s">
        <v>4450</v>
      </c>
      <c r="K436" s="250" t="s">
        <v>2074</v>
      </c>
      <c r="L436" s="252">
        <v>3159264228</v>
      </c>
      <c r="M436" s="250" t="b">
        <v>1</v>
      </c>
      <c r="N436" s="251">
        <v>0.833</v>
      </c>
      <c r="O436" s="251">
        <v>0.767</v>
      </c>
      <c r="P436" s="251">
        <v>1.0576</v>
      </c>
      <c r="Q436" s="250">
        <v>1228</v>
      </c>
    </row>
    <row r="437" spans="1:17" ht="12.75">
      <c r="A437">
        <f t="shared" si="6"/>
        <v>437</v>
      </c>
      <c r="B437" s="249" t="s">
        <v>3144</v>
      </c>
      <c r="C437" t="s">
        <v>2399</v>
      </c>
      <c r="D437" s="250" t="s">
        <v>4812</v>
      </c>
      <c r="E437" s="250" t="s">
        <v>3145</v>
      </c>
      <c r="F437" s="250" t="s">
        <v>2637</v>
      </c>
      <c r="G437" s="250" t="s">
        <v>3146</v>
      </c>
      <c r="H437" s="250" t="s">
        <v>3147</v>
      </c>
      <c r="I437" s="250" t="s">
        <v>3148</v>
      </c>
      <c r="J437" s="250" t="s">
        <v>3149</v>
      </c>
      <c r="K437" s="250" t="s">
        <v>3150</v>
      </c>
      <c r="L437" s="252">
        <v>9142364237</v>
      </c>
      <c r="M437" s="250" t="b">
        <v>1</v>
      </c>
      <c r="N437" s="251">
        <v>0.009</v>
      </c>
      <c r="O437" s="251">
        <v>0</v>
      </c>
      <c r="P437" s="251">
        <v>1.0562</v>
      </c>
      <c r="Q437" s="250">
        <v>2050</v>
      </c>
    </row>
    <row r="438" spans="1:17" ht="12.75">
      <c r="A438">
        <f t="shared" si="6"/>
        <v>438</v>
      </c>
      <c r="B438" s="249" t="s">
        <v>1974</v>
      </c>
      <c r="C438" t="s">
        <v>2377</v>
      </c>
      <c r="D438" s="250" t="s">
        <v>4855</v>
      </c>
      <c r="E438" s="250" t="s">
        <v>2598</v>
      </c>
      <c r="G438" s="250" t="s">
        <v>1975</v>
      </c>
      <c r="H438" s="250" t="s">
        <v>1976</v>
      </c>
      <c r="I438" s="250" t="s">
        <v>1977</v>
      </c>
      <c r="J438" s="250" t="s">
        <v>1978</v>
      </c>
      <c r="K438" s="250" t="s">
        <v>1960</v>
      </c>
      <c r="L438" s="252">
        <v>5165416600</v>
      </c>
      <c r="M438" s="250" t="b">
        <v>1</v>
      </c>
      <c r="N438" s="251">
        <v>0.533</v>
      </c>
      <c r="O438" s="251">
        <v>0.184</v>
      </c>
      <c r="P438" s="251">
        <v>1.6646</v>
      </c>
      <c r="Q438" s="250">
        <v>6879</v>
      </c>
    </row>
    <row r="439" spans="1:17" ht="12.75">
      <c r="A439">
        <f t="shared" si="6"/>
        <v>439</v>
      </c>
      <c r="B439" s="249" t="s">
        <v>253</v>
      </c>
      <c r="C439" t="s">
        <v>2396</v>
      </c>
      <c r="D439" s="250" t="s">
        <v>4812</v>
      </c>
      <c r="E439" s="250" t="s">
        <v>2016</v>
      </c>
      <c r="F439" s="250" t="s">
        <v>2513</v>
      </c>
      <c r="G439" s="250" t="s">
        <v>254</v>
      </c>
      <c r="H439" s="250" t="s">
        <v>255</v>
      </c>
      <c r="I439" s="250" t="s">
        <v>256</v>
      </c>
      <c r="J439" s="250" t="s">
        <v>257</v>
      </c>
      <c r="K439" s="250" t="s">
        <v>258</v>
      </c>
      <c r="L439" s="252">
        <v>3157692471</v>
      </c>
      <c r="M439" s="250" t="b">
        <v>1</v>
      </c>
      <c r="N439" s="251">
        <v>0.812</v>
      </c>
      <c r="O439" s="251">
        <v>0.714</v>
      </c>
      <c r="P439" s="251">
        <v>0.9543</v>
      </c>
      <c r="Q439" s="250">
        <v>3033</v>
      </c>
    </row>
    <row r="440" spans="1:17" ht="12.75">
      <c r="A440">
        <f t="shared" si="6"/>
        <v>440</v>
      </c>
      <c r="B440" s="249" t="s">
        <v>4957</v>
      </c>
      <c r="C440" t="s">
        <v>2367</v>
      </c>
      <c r="D440" s="250" t="s">
        <v>4812</v>
      </c>
      <c r="E440" s="250" t="s">
        <v>4958</v>
      </c>
      <c r="F440" s="250" t="s">
        <v>4857</v>
      </c>
      <c r="G440" s="250" t="s">
        <v>4959</v>
      </c>
      <c r="H440" s="250" t="s">
        <v>4960</v>
      </c>
      <c r="I440" s="250" t="s">
        <v>4961</v>
      </c>
      <c r="J440" s="250" t="s">
        <v>4962</v>
      </c>
      <c r="K440" s="250" t="s">
        <v>4963</v>
      </c>
      <c r="L440" s="252">
        <v>5162988460</v>
      </c>
      <c r="M440" s="250" t="b">
        <v>1</v>
      </c>
      <c r="N440" s="251">
        <v>0.466</v>
      </c>
      <c r="O440" s="251">
        <v>0</v>
      </c>
      <c r="P440" s="251">
        <v>1.6876</v>
      </c>
      <c r="Q440" s="250">
        <v>115</v>
      </c>
    </row>
    <row r="441" spans="1:17" ht="12.75">
      <c r="A441">
        <f t="shared" si="6"/>
        <v>441</v>
      </c>
      <c r="B441" s="249" t="s">
        <v>1521</v>
      </c>
      <c r="C441" t="s">
        <v>2367</v>
      </c>
      <c r="D441" s="250" t="s">
        <v>4812</v>
      </c>
      <c r="E441" s="250" t="s">
        <v>4153</v>
      </c>
      <c r="F441" s="250" t="s">
        <v>805</v>
      </c>
      <c r="G441" s="250" t="s">
        <v>1522</v>
      </c>
      <c r="H441" s="250" t="s">
        <v>4960</v>
      </c>
      <c r="I441" s="250" t="s">
        <v>1523</v>
      </c>
      <c r="J441" s="250" t="s">
        <v>4962</v>
      </c>
      <c r="K441" s="250" t="s">
        <v>4963</v>
      </c>
      <c r="L441" s="252">
        <v>5162988460</v>
      </c>
      <c r="M441" s="250" t="b">
        <v>0</v>
      </c>
      <c r="N441" s="251">
        <v>0</v>
      </c>
      <c r="O441" s="251">
        <v>0</v>
      </c>
      <c r="P441" s="251">
        <v>1.6876</v>
      </c>
      <c r="Q441" s="250">
        <v>1298</v>
      </c>
    </row>
    <row r="442" spans="1:17" ht="12.75">
      <c r="A442">
        <f t="shared" si="6"/>
        <v>442</v>
      </c>
      <c r="B442" s="249" t="s">
        <v>480</v>
      </c>
      <c r="C442" t="s">
        <v>2402</v>
      </c>
      <c r="D442" s="250" t="s">
        <v>4812</v>
      </c>
      <c r="E442" s="250" t="s">
        <v>2664</v>
      </c>
      <c r="G442" s="250" t="s">
        <v>481</v>
      </c>
      <c r="H442" s="250" t="s">
        <v>482</v>
      </c>
      <c r="I442" s="250" t="s">
        <v>2621</v>
      </c>
      <c r="J442" s="250" t="s">
        <v>483</v>
      </c>
      <c r="K442" s="250" t="s">
        <v>484</v>
      </c>
      <c r="L442" s="252">
        <v>5186615431</v>
      </c>
      <c r="M442" s="250" t="b">
        <v>1</v>
      </c>
      <c r="N442" s="251">
        <v>0.814</v>
      </c>
      <c r="O442" s="251">
        <v>0.703</v>
      </c>
      <c r="P442" s="251">
        <v>1.0258</v>
      </c>
      <c r="Q442" s="250">
        <v>1241</v>
      </c>
    </row>
    <row r="443" spans="1:17" ht="12.75">
      <c r="A443">
        <f t="shared" si="6"/>
        <v>443</v>
      </c>
      <c r="B443" s="249" t="s">
        <v>1471</v>
      </c>
      <c r="C443" t="s">
        <v>2382</v>
      </c>
      <c r="D443" s="250" t="s">
        <v>4812</v>
      </c>
      <c r="E443" s="250" t="s">
        <v>698</v>
      </c>
      <c r="G443" s="250" t="s">
        <v>4941</v>
      </c>
      <c r="H443" s="250" t="s">
        <v>1472</v>
      </c>
      <c r="I443" s="250" t="s">
        <v>801</v>
      </c>
      <c r="J443" s="250" t="s">
        <v>4944</v>
      </c>
      <c r="K443" s="250" t="s">
        <v>4945</v>
      </c>
      <c r="L443" s="252">
        <v>7167537138</v>
      </c>
      <c r="M443" s="250" t="b">
        <v>0</v>
      </c>
      <c r="N443" s="251">
        <v>0</v>
      </c>
      <c r="O443" s="251">
        <v>0</v>
      </c>
      <c r="P443" s="251">
        <v>0.9368</v>
      </c>
      <c r="Q443" s="250">
        <v>654</v>
      </c>
    </row>
    <row r="444" spans="1:17" ht="12.75">
      <c r="A444">
        <f t="shared" si="6"/>
        <v>444</v>
      </c>
      <c r="B444" s="249" t="s">
        <v>4236</v>
      </c>
      <c r="C444" t="s">
        <v>2405</v>
      </c>
      <c r="D444" s="250" t="s">
        <v>4812</v>
      </c>
      <c r="E444" s="250" t="s">
        <v>2476</v>
      </c>
      <c r="F444" s="250" t="s">
        <v>2513</v>
      </c>
      <c r="G444" s="250" t="s">
        <v>4237</v>
      </c>
      <c r="H444" s="250" t="s">
        <v>4238</v>
      </c>
      <c r="I444" s="250" t="s">
        <v>4239</v>
      </c>
      <c r="J444" s="250" t="s">
        <v>4240</v>
      </c>
      <c r="K444" s="250" t="s">
        <v>4241</v>
      </c>
      <c r="L444" s="252">
        <v>6078363636</v>
      </c>
      <c r="M444" s="250" t="b">
        <v>1</v>
      </c>
      <c r="N444" s="251">
        <v>0.861</v>
      </c>
      <c r="O444" s="251">
        <v>0.785</v>
      </c>
      <c r="P444" s="251">
        <v>0.909</v>
      </c>
      <c r="Q444" s="250">
        <v>686</v>
      </c>
    </row>
    <row r="445" spans="1:17" ht="12.75">
      <c r="A445">
        <f t="shared" si="6"/>
        <v>445</v>
      </c>
      <c r="B445" s="249" t="s">
        <v>3649</v>
      </c>
      <c r="C445" t="s">
        <v>2379</v>
      </c>
      <c r="D445" s="250" t="s">
        <v>4812</v>
      </c>
      <c r="E445" s="250" t="s">
        <v>4821</v>
      </c>
      <c r="F445" s="250" t="s">
        <v>4829</v>
      </c>
      <c r="G445" s="250" t="s">
        <v>892</v>
      </c>
      <c r="H445" s="250" t="s">
        <v>3650</v>
      </c>
      <c r="I445" s="250" t="s">
        <v>3651</v>
      </c>
      <c r="J445" s="250" t="s">
        <v>3652</v>
      </c>
      <c r="K445" s="250" t="s">
        <v>3653</v>
      </c>
      <c r="L445" s="252">
        <v>5186645727</v>
      </c>
      <c r="M445" s="250" t="b">
        <v>1</v>
      </c>
      <c r="N445" s="251">
        <v>0.781</v>
      </c>
      <c r="O445" s="251">
        <v>0.633</v>
      </c>
      <c r="P445" s="251">
        <v>0.9774</v>
      </c>
      <c r="Q445" s="250">
        <v>1486</v>
      </c>
    </row>
    <row r="446" spans="1:17" ht="12.75">
      <c r="A446">
        <f t="shared" si="6"/>
        <v>446</v>
      </c>
      <c r="B446" s="249" t="s">
        <v>3238</v>
      </c>
      <c r="C446" t="s">
        <v>2361</v>
      </c>
      <c r="D446" s="250" t="s">
        <v>4855</v>
      </c>
      <c r="E446" s="250" t="s">
        <v>1999</v>
      </c>
      <c r="F446" s="250" t="s">
        <v>2665</v>
      </c>
      <c r="G446" s="250" t="s">
        <v>3239</v>
      </c>
      <c r="H446" s="250" t="s">
        <v>3240</v>
      </c>
      <c r="I446" s="250" t="s">
        <v>3241</v>
      </c>
      <c r="J446" s="250" t="s">
        <v>3242</v>
      </c>
      <c r="K446" s="250" t="s">
        <v>3243</v>
      </c>
      <c r="L446" s="252">
        <v>7167982700</v>
      </c>
      <c r="M446" s="250" t="b">
        <v>1</v>
      </c>
      <c r="N446" s="251">
        <v>0.867</v>
      </c>
      <c r="O446" s="251">
        <v>0.795</v>
      </c>
      <c r="P446" s="251">
        <v>1.1486</v>
      </c>
      <c r="Q446" s="250">
        <v>2364</v>
      </c>
    </row>
    <row r="447" spans="1:17" ht="12.75">
      <c r="A447">
        <f t="shared" si="6"/>
        <v>447</v>
      </c>
      <c r="B447" s="249" t="s">
        <v>4863</v>
      </c>
      <c r="C447" t="s">
        <v>2360</v>
      </c>
      <c r="D447" s="250" t="s">
        <v>4864</v>
      </c>
      <c r="E447" s="250" t="s">
        <v>4865</v>
      </c>
      <c r="G447" s="250" t="s">
        <v>4866</v>
      </c>
      <c r="H447" s="250" t="s">
        <v>4867</v>
      </c>
      <c r="I447" s="250" t="s">
        <v>4868</v>
      </c>
      <c r="J447" s="250" t="s">
        <v>4869</v>
      </c>
      <c r="K447" s="250" t="s">
        <v>4870</v>
      </c>
      <c r="L447" s="252">
        <v>5184654561</v>
      </c>
      <c r="M447" s="250" t="b">
        <v>1</v>
      </c>
      <c r="N447" s="251">
        <v>0</v>
      </c>
      <c r="O447" s="251">
        <v>0</v>
      </c>
      <c r="P447" s="251">
        <v>1.0066</v>
      </c>
      <c r="Q447" s="250">
        <v>217</v>
      </c>
    </row>
    <row r="448" spans="1:17" ht="12.75">
      <c r="A448">
        <f t="shared" si="6"/>
        <v>448</v>
      </c>
      <c r="B448" s="249" t="s">
        <v>319</v>
      </c>
      <c r="C448" t="s">
        <v>2377</v>
      </c>
      <c r="D448" s="250" t="s">
        <v>4855</v>
      </c>
      <c r="E448" s="250" t="s">
        <v>4555</v>
      </c>
      <c r="G448" s="250" t="s">
        <v>711</v>
      </c>
      <c r="H448" s="250" t="s">
        <v>320</v>
      </c>
      <c r="I448" s="250" t="s">
        <v>321</v>
      </c>
      <c r="J448" s="250" t="s">
        <v>322</v>
      </c>
      <c r="K448" s="250" t="s">
        <v>323</v>
      </c>
      <c r="L448" s="252">
        <v>5163783900</v>
      </c>
      <c r="M448" s="250" t="b">
        <v>1</v>
      </c>
      <c r="N448" s="251">
        <v>0.517</v>
      </c>
      <c r="O448" s="251">
        <v>0.316</v>
      </c>
      <c r="P448" s="251">
        <v>1.6646</v>
      </c>
      <c r="Q448" s="250">
        <v>1822</v>
      </c>
    </row>
    <row r="449" spans="1:17" ht="12.75">
      <c r="A449">
        <f t="shared" si="6"/>
        <v>449</v>
      </c>
      <c r="B449" s="249" t="s">
        <v>3274</v>
      </c>
      <c r="C449" t="s">
        <v>2366</v>
      </c>
      <c r="D449" s="250" t="s">
        <v>4812</v>
      </c>
      <c r="E449" s="250" t="s">
        <v>4821</v>
      </c>
      <c r="G449" s="250" t="s">
        <v>3275</v>
      </c>
      <c r="H449" s="250" t="s">
        <v>3276</v>
      </c>
      <c r="I449" s="250" t="s">
        <v>801</v>
      </c>
      <c r="J449" s="250" t="s">
        <v>3277</v>
      </c>
      <c r="K449" s="250" t="s">
        <v>3278</v>
      </c>
      <c r="L449" s="252">
        <v>3159637831</v>
      </c>
      <c r="M449" s="250" t="b">
        <v>1</v>
      </c>
      <c r="N449" s="251">
        <v>0.877</v>
      </c>
      <c r="O449" s="251">
        <v>0.792</v>
      </c>
      <c r="P449" s="251">
        <v>1.0517</v>
      </c>
      <c r="Q449" s="250">
        <v>2784</v>
      </c>
    </row>
    <row r="450" spans="1:17" ht="12.75">
      <c r="A450">
        <f aca="true" t="shared" si="7" ref="A450:A513">A449+1</f>
        <v>450</v>
      </c>
      <c r="B450" s="249" t="s">
        <v>3950</v>
      </c>
      <c r="C450" t="s">
        <v>2367</v>
      </c>
      <c r="D450" s="250" t="s">
        <v>4864</v>
      </c>
      <c r="E450" s="250" t="s">
        <v>3441</v>
      </c>
      <c r="G450" s="250" t="s">
        <v>3951</v>
      </c>
      <c r="H450" s="250" t="s">
        <v>3952</v>
      </c>
      <c r="I450" s="250" t="s">
        <v>3953</v>
      </c>
      <c r="J450" s="250" t="s">
        <v>3954</v>
      </c>
      <c r="K450" s="250" t="s">
        <v>3955</v>
      </c>
      <c r="L450" s="252">
        <v>6317382720</v>
      </c>
      <c r="M450" s="250" t="b">
        <v>1</v>
      </c>
      <c r="N450" s="251">
        <v>0.773</v>
      </c>
      <c r="O450" s="251">
        <v>0.603</v>
      </c>
      <c r="P450" s="251">
        <v>1.6876</v>
      </c>
      <c r="Q450" s="250">
        <v>10308</v>
      </c>
    </row>
    <row r="451" spans="1:17" ht="12.75">
      <c r="A451">
        <f t="shared" si="7"/>
        <v>451</v>
      </c>
      <c r="B451" s="249" t="s">
        <v>3733</v>
      </c>
      <c r="C451" t="s">
        <v>2407</v>
      </c>
      <c r="D451" s="250" t="s">
        <v>4812</v>
      </c>
      <c r="E451" s="250" t="s">
        <v>4841</v>
      </c>
      <c r="F451" s="250" t="s">
        <v>4849</v>
      </c>
      <c r="G451" s="250" t="s">
        <v>3734</v>
      </c>
      <c r="H451" s="250" t="s">
        <v>3735</v>
      </c>
      <c r="I451" s="250" t="s">
        <v>3736</v>
      </c>
      <c r="J451" s="250" t="s">
        <v>3737</v>
      </c>
      <c r="K451" s="250" t="s">
        <v>3738</v>
      </c>
      <c r="L451" s="252">
        <v>5188274117</v>
      </c>
      <c r="M451" s="250" t="b">
        <v>1</v>
      </c>
      <c r="N451" s="251">
        <v>0.765</v>
      </c>
      <c r="O451" s="251">
        <v>0.571</v>
      </c>
      <c r="P451" s="251">
        <v>1.1024</v>
      </c>
      <c r="Q451" s="250">
        <v>1094</v>
      </c>
    </row>
    <row r="452" spans="1:17" ht="12.75">
      <c r="A452">
        <f t="shared" si="7"/>
        <v>452</v>
      </c>
      <c r="B452" s="249" t="s">
        <v>2256</v>
      </c>
      <c r="C452" t="s">
        <v>2391</v>
      </c>
      <c r="D452" s="250" t="s">
        <v>4855</v>
      </c>
      <c r="E452" s="250" t="s">
        <v>4821</v>
      </c>
      <c r="F452" s="250" t="s">
        <v>2505</v>
      </c>
      <c r="G452" s="250" t="s">
        <v>2257</v>
      </c>
      <c r="H452" s="250" t="s">
        <v>2258</v>
      </c>
      <c r="I452" s="250" t="s">
        <v>2259</v>
      </c>
      <c r="J452" s="250" t="s">
        <v>2260</v>
      </c>
      <c r="K452" s="250" t="s">
        <v>2261</v>
      </c>
      <c r="L452" s="252">
        <v>9143432233</v>
      </c>
      <c r="M452" s="250" t="b">
        <v>1</v>
      </c>
      <c r="N452" s="251">
        <v>0.671</v>
      </c>
      <c r="O452" s="251">
        <v>0.597</v>
      </c>
      <c r="P452" s="251">
        <v>1.1968</v>
      </c>
      <c r="Q452" s="250">
        <v>5686</v>
      </c>
    </row>
    <row r="453" spans="1:17" ht="12.75">
      <c r="A453">
        <f t="shared" si="7"/>
        <v>453</v>
      </c>
      <c r="B453" s="249" t="s">
        <v>3321</v>
      </c>
      <c r="C453" t="s">
        <v>2404</v>
      </c>
      <c r="D453" s="250" t="s">
        <v>4812</v>
      </c>
      <c r="E453" s="250" t="s">
        <v>1599</v>
      </c>
      <c r="G453" s="250" t="s">
        <v>3322</v>
      </c>
      <c r="H453" s="250" t="s">
        <v>3323</v>
      </c>
      <c r="I453" s="250" t="s">
        <v>823</v>
      </c>
      <c r="J453" s="250" t="s">
        <v>3324</v>
      </c>
      <c r="K453" s="250" t="s">
        <v>3325</v>
      </c>
      <c r="L453" s="252">
        <v>6072867721</v>
      </c>
      <c r="M453" s="250" t="b">
        <v>1</v>
      </c>
      <c r="N453" s="251">
        <v>0.758</v>
      </c>
      <c r="O453" s="251">
        <v>0.639</v>
      </c>
      <c r="P453" s="251">
        <v>1.0045</v>
      </c>
      <c r="Q453" s="250">
        <v>499</v>
      </c>
    </row>
    <row r="454" spans="1:17" ht="12.75">
      <c r="A454">
        <f t="shared" si="7"/>
        <v>454</v>
      </c>
      <c r="B454" s="249" t="s">
        <v>1716</v>
      </c>
      <c r="C454" t="s">
        <v>2371</v>
      </c>
      <c r="D454" s="250" t="s">
        <v>4812</v>
      </c>
      <c r="E454" s="250" t="s">
        <v>2605</v>
      </c>
      <c r="G454" s="250" t="s">
        <v>1717</v>
      </c>
      <c r="H454" s="250" t="s">
        <v>1718</v>
      </c>
      <c r="I454" s="250" t="s">
        <v>1719</v>
      </c>
      <c r="J454" s="250" t="s">
        <v>1720</v>
      </c>
      <c r="K454" s="250" t="s">
        <v>1721</v>
      </c>
      <c r="L454" s="252">
        <v>9146778214</v>
      </c>
      <c r="M454" s="250" t="b">
        <v>1</v>
      </c>
      <c r="N454" s="251">
        <v>0.23</v>
      </c>
      <c r="O454" s="251">
        <v>0</v>
      </c>
      <c r="P454" s="251">
        <v>1.0694</v>
      </c>
      <c r="Q454" s="250">
        <v>1072</v>
      </c>
    </row>
    <row r="455" spans="1:17" ht="12.75">
      <c r="A455">
        <f t="shared" si="7"/>
        <v>455</v>
      </c>
      <c r="B455" s="249" t="s">
        <v>3937</v>
      </c>
      <c r="C455" t="s">
        <v>2367</v>
      </c>
      <c r="D455" s="250" t="s">
        <v>4855</v>
      </c>
      <c r="E455" s="250" t="s">
        <v>3938</v>
      </c>
      <c r="F455" s="250" t="s">
        <v>4849</v>
      </c>
      <c r="G455" s="250" t="s">
        <v>3939</v>
      </c>
      <c r="H455" s="250" t="s">
        <v>3940</v>
      </c>
      <c r="I455" s="250" t="s">
        <v>3941</v>
      </c>
      <c r="J455" s="250" t="s">
        <v>3942</v>
      </c>
      <c r="K455" s="250" t="s">
        <v>3943</v>
      </c>
      <c r="L455" s="252">
        <v>5164730123</v>
      </c>
      <c r="M455" s="250" t="b">
        <v>1</v>
      </c>
      <c r="N455" s="251">
        <v>0.724</v>
      </c>
      <c r="O455" s="251">
        <v>0.564</v>
      </c>
      <c r="P455" s="251">
        <v>1.6876</v>
      </c>
      <c r="Q455" s="250">
        <v>2700</v>
      </c>
    </row>
    <row r="456" spans="1:17" ht="12.75">
      <c r="A456">
        <f t="shared" si="7"/>
        <v>456</v>
      </c>
      <c r="B456" s="249" t="s">
        <v>1900</v>
      </c>
      <c r="C456" t="s">
        <v>2377</v>
      </c>
      <c r="D456" s="250" t="s">
        <v>4812</v>
      </c>
      <c r="E456" s="250" t="s">
        <v>1036</v>
      </c>
      <c r="G456" s="250" t="s">
        <v>1901</v>
      </c>
      <c r="H456" s="250" t="s">
        <v>1902</v>
      </c>
      <c r="I456" s="250" t="s">
        <v>1903</v>
      </c>
      <c r="J456" s="250" t="s">
        <v>1904</v>
      </c>
      <c r="K456" s="250" t="s">
        <v>1905</v>
      </c>
      <c r="L456" s="252">
        <v>5167415036</v>
      </c>
      <c r="M456" s="250" t="b">
        <v>1</v>
      </c>
      <c r="N456" s="251">
        <v>0.145</v>
      </c>
      <c r="O456" s="251">
        <v>0</v>
      </c>
      <c r="P456" s="251">
        <v>1.6646</v>
      </c>
      <c r="Q456" s="250">
        <v>2726</v>
      </c>
    </row>
    <row r="457" spans="1:17" ht="12.75">
      <c r="A457">
        <f t="shared" si="7"/>
        <v>457</v>
      </c>
      <c r="B457" s="249" t="s">
        <v>991</v>
      </c>
      <c r="C457" t="s">
        <v>2408</v>
      </c>
      <c r="D457" s="250" t="s">
        <v>4812</v>
      </c>
      <c r="E457" s="250" t="s">
        <v>1735</v>
      </c>
      <c r="F457" s="250" t="s">
        <v>4849</v>
      </c>
      <c r="G457" s="250" t="s">
        <v>992</v>
      </c>
      <c r="H457" s="250" t="s">
        <v>993</v>
      </c>
      <c r="I457" s="250" t="s">
        <v>994</v>
      </c>
      <c r="J457" s="250" t="s">
        <v>995</v>
      </c>
      <c r="K457" s="250" t="s">
        <v>996</v>
      </c>
      <c r="L457" s="252">
        <v>5182512000</v>
      </c>
      <c r="M457" s="250" t="b">
        <v>1</v>
      </c>
      <c r="N457" s="251">
        <v>0.362</v>
      </c>
      <c r="O457" s="251">
        <v>0</v>
      </c>
      <c r="P457" s="251">
        <v>0.9257</v>
      </c>
      <c r="Q457" s="250">
        <v>167</v>
      </c>
    </row>
    <row r="458" spans="1:17" ht="12.75">
      <c r="A458">
        <f t="shared" si="7"/>
        <v>458</v>
      </c>
      <c r="B458" s="249" t="s">
        <v>2262</v>
      </c>
      <c r="C458" t="s">
        <v>2391</v>
      </c>
      <c r="D458" s="250" t="s">
        <v>4864</v>
      </c>
      <c r="E458" s="250" t="s">
        <v>4865</v>
      </c>
      <c r="F458" s="250" t="s">
        <v>2665</v>
      </c>
      <c r="G458" s="250" t="s">
        <v>2263</v>
      </c>
      <c r="H458" s="250" t="s">
        <v>2264</v>
      </c>
      <c r="I458" s="250" t="s">
        <v>2265</v>
      </c>
      <c r="J458" s="250" t="s">
        <v>2266</v>
      </c>
      <c r="K458" s="250" t="s">
        <v>2267</v>
      </c>
      <c r="L458" s="252">
        <v>9143552751</v>
      </c>
      <c r="M458" s="250" t="b">
        <v>1</v>
      </c>
      <c r="N458" s="251">
        <v>0.752</v>
      </c>
      <c r="O458" s="251">
        <v>0.664</v>
      </c>
      <c r="P458" s="251">
        <v>1.1968</v>
      </c>
      <c r="Q458" s="250">
        <v>3808</v>
      </c>
    </row>
    <row r="459" spans="1:17" ht="12.75">
      <c r="A459">
        <f t="shared" si="7"/>
        <v>459</v>
      </c>
      <c r="B459" s="249" t="s">
        <v>1184</v>
      </c>
      <c r="C459" t="s">
        <v>2387</v>
      </c>
      <c r="D459" s="250" t="s">
        <v>4812</v>
      </c>
      <c r="E459" s="250" t="s">
        <v>4821</v>
      </c>
      <c r="F459" s="250" t="s">
        <v>2548</v>
      </c>
      <c r="G459" s="250" t="s">
        <v>1185</v>
      </c>
      <c r="H459" s="250" t="s">
        <v>1186</v>
      </c>
      <c r="I459" s="250" t="s">
        <v>1187</v>
      </c>
      <c r="J459" s="250" t="s">
        <v>1188</v>
      </c>
      <c r="K459" s="250" t="s">
        <v>1189</v>
      </c>
      <c r="L459" s="252">
        <v>3158667717</v>
      </c>
      <c r="M459" s="250" t="b">
        <v>1</v>
      </c>
      <c r="N459" s="251">
        <v>0.878</v>
      </c>
      <c r="O459" s="251">
        <v>0.764</v>
      </c>
      <c r="P459" s="251">
        <v>0.9335</v>
      </c>
      <c r="Q459" s="250">
        <v>1025</v>
      </c>
    </row>
    <row r="460" spans="1:17" ht="12.75">
      <c r="A460">
        <f t="shared" si="7"/>
        <v>460</v>
      </c>
      <c r="B460" s="249" t="s">
        <v>2268</v>
      </c>
      <c r="C460" t="s">
        <v>2391</v>
      </c>
      <c r="D460" s="250" t="s">
        <v>4812</v>
      </c>
      <c r="E460" s="250" t="s">
        <v>2497</v>
      </c>
      <c r="F460" s="250" t="s">
        <v>2498</v>
      </c>
      <c r="G460" s="250" t="s">
        <v>2269</v>
      </c>
      <c r="H460" s="250" t="s">
        <v>2270</v>
      </c>
      <c r="I460" s="250" t="s">
        <v>2271</v>
      </c>
      <c r="J460" s="250" t="s">
        <v>2272</v>
      </c>
      <c r="K460" s="250" t="s">
        <v>2273</v>
      </c>
      <c r="L460" s="252">
        <v>9149282321</v>
      </c>
      <c r="M460" s="250" t="b">
        <v>1</v>
      </c>
      <c r="N460" s="251">
        <v>0.575</v>
      </c>
      <c r="O460" s="251">
        <v>0.497</v>
      </c>
      <c r="P460" s="251">
        <v>1.1968</v>
      </c>
      <c r="Q460" s="250">
        <v>5806</v>
      </c>
    </row>
    <row r="461" spans="1:17" ht="12.75">
      <c r="A461">
        <f t="shared" si="7"/>
        <v>461</v>
      </c>
      <c r="B461" s="249" t="s">
        <v>4021</v>
      </c>
      <c r="C461" t="s">
        <v>2367</v>
      </c>
      <c r="D461" s="250" t="s">
        <v>4812</v>
      </c>
      <c r="E461" s="250" t="s">
        <v>4022</v>
      </c>
      <c r="G461" s="250" t="s">
        <v>4023</v>
      </c>
      <c r="H461" s="250" t="s">
        <v>4024</v>
      </c>
      <c r="I461" s="250" t="s">
        <v>4025</v>
      </c>
      <c r="J461" s="250" t="s">
        <v>4026</v>
      </c>
      <c r="K461" s="250" t="s">
        <v>4027</v>
      </c>
      <c r="L461" s="252">
        <v>5166682474</v>
      </c>
      <c r="M461" s="250" t="b">
        <v>1</v>
      </c>
      <c r="N461" s="251">
        <v>0</v>
      </c>
      <c r="O461" s="251">
        <v>0</v>
      </c>
      <c r="P461" s="251">
        <v>1.6876</v>
      </c>
      <c r="Q461" s="250">
        <v>342</v>
      </c>
    </row>
    <row r="462" spans="1:17" ht="12.75">
      <c r="A462">
        <f t="shared" si="7"/>
        <v>462</v>
      </c>
      <c r="B462" s="249" t="s">
        <v>3033</v>
      </c>
      <c r="C462" t="s">
        <v>2397</v>
      </c>
      <c r="D462" s="250" t="s">
        <v>4864</v>
      </c>
      <c r="E462" s="250" t="s">
        <v>3495</v>
      </c>
      <c r="G462" s="250" t="s">
        <v>3034</v>
      </c>
      <c r="H462" s="250" t="s">
        <v>3035</v>
      </c>
      <c r="I462" s="250" t="s">
        <v>3036</v>
      </c>
      <c r="J462" s="250" t="s">
        <v>3037</v>
      </c>
      <c r="K462" s="250" t="s">
        <v>3038</v>
      </c>
      <c r="L462" s="252">
        <v>9147947700</v>
      </c>
      <c r="M462" s="250" t="b">
        <v>1</v>
      </c>
      <c r="N462" s="251">
        <v>0.526</v>
      </c>
      <c r="O462" s="251">
        <v>0.345</v>
      </c>
      <c r="P462" s="251">
        <v>1.0422</v>
      </c>
      <c r="Q462" s="250">
        <v>3607</v>
      </c>
    </row>
    <row r="463" spans="1:17" ht="12.75">
      <c r="A463">
        <f t="shared" si="7"/>
        <v>463</v>
      </c>
      <c r="B463" s="249" t="s">
        <v>722</v>
      </c>
      <c r="C463" t="s">
        <v>2373</v>
      </c>
      <c r="D463" s="250" t="s">
        <v>4812</v>
      </c>
      <c r="E463" s="250" t="s">
        <v>2579</v>
      </c>
      <c r="G463" s="250" t="s">
        <v>723</v>
      </c>
      <c r="H463" s="250" t="s">
        <v>724</v>
      </c>
      <c r="I463" s="250" t="s">
        <v>725</v>
      </c>
      <c r="J463" s="250" t="s">
        <v>726</v>
      </c>
      <c r="K463" s="250" t="s">
        <v>727</v>
      </c>
      <c r="L463" s="252">
        <v>3154972670</v>
      </c>
      <c r="M463" s="250" t="b">
        <v>1</v>
      </c>
      <c r="N463" s="251">
        <v>0.836</v>
      </c>
      <c r="O463" s="251">
        <v>0.698</v>
      </c>
      <c r="P463" s="251">
        <v>0.9645</v>
      </c>
      <c r="Q463" s="250">
        <v>1403</v>
      </c>
    </row>
    <row r="464" spans="1:17" ht="12.75">
      <c r="A464">
        <f t="shared" si="7"/>
        <v>464</v>
      </c>
      <c r="B464" s="249" t="s">
        <v>997</v>
      </c>
      <c r="C464" t="s">
        <v>2408</v>
      </c>
      <c r="D464" s="250" t="s">
        <v>4812</v>
      </c>
      <c r="E464" s="250" t="s">
        <v>4243</v>
      </c>
      <c r="F464" s="250" t="s">
        <v>2665</v>
      </c>
      <c r="G464" s="250" t="s">
        <v>998</v>
      </c>
      <c r="H464" s="250" t="s">
        <v>999</v>
      </c>
      <c r="I464" s="250" t="s">
        <v>1000</v>
      </c>
      <c r="J464" s="250" t="s">
        <v>1001</v>
      </c>
      <c r="K464" s="250" t="s">
        <v>1002</v>
      </c>
      <c r="L464" s="252">
        <v>5185463301</v>
      </c>
      <c r="M464" s="250" t="b">
        <v>1</v>
      </c>
      <c r="N464" s="251">
        <v>0.883</v>
      </c>
      <c r="O464" s="251">
        <v>0.775</v>
      </c>
      <c r="P464" s="251">
        <v>0.9257</v>
      </c>
      <c r="Q464" s="250">
        <v>844</v>
      </c>
    </row>
    <row r="465" spans="1:17" ht="12.75">
      <c r="A465">
        <f t="shared" si="7"/>
        <v>465</v>
      </c>
      <c r="B465" s="249" t="s">
        <v>3326</v>
      </c>
      <c r="C465" t="s">
        <v>2404</v>
      </c>
      <c r="D465" s="250" t="s">
        <v>4812</v>
      </c>
      <c r="E465" s="250" t="s">
        <v>2605</v>
      </c>
      <c r="F465" s="250" t="s">
        <v>730</v>
      </c>
      <c r="G465" s="250" t="s">
        <v>3327</v>
      </c>
      <c r="H465" s="250" t="s">
        <v>3328</v>
      </c>
      <c r="I465" s="250" t="s">
        <v>823</v>
      </c>
      <c r="J465" s="250" t="s">
        <v>3329</v>
      </c>
      <c r="K465" s="250" t="s">
        <v>3330</v>
      </c>
      <c r="L465" s="252">
        <v>6072635110</v>
      </c>
      <c r="M465" s="250" t="b">
        <v>1</v>
      </c>
      <c r="N465" s="251">
        <v>0.811</v>
      </c>
      <c r="O465" s="251">
        <v>0.718</v>
      </c>
      <c r="P465" s="251">
        <v>1.0045</v>
      </c>
      <c r="Q465" s="250">
        <v>464</v>
      </c>
    </row>
    <row r="466" spans="1:17" ht="12.75">
      <c r="A466">
        <f t="shared" si="7"/>
        <v>466</v>
      </c>
      <c r="B466" s="249" t="s">
        <v>259</v>
      </c>
      <c r="C466" t="s">
        <v>2396</v>
      </c>
      <c r="D466" s="250" t="s">
        <v>4812</v>
      </c>
      <c r="E466" s="250" t="s">
        <v>260</v>
      </c>
      <c r="G466" s="250" t="s">
        <v>261</v>
      </c>
      <c r="H466" s="250" t="s">
        <v>262</v>
      </c>
      <c r="I466" s="250" t="s">
        <v>263</v>
      </c>
      <c r="J466" s="250" t="s">
        <v>264</v>
      </c>
      <c r="K466" s="250" t="s">
        <v>265</v>
      </c>
      <c r="L466" s="252">
        <v>3153758814</v>
      </c>
      <c r="M466" s="250" t="b">
        <v>1</v>
      </c>
      <c r="N466" s="251">
        <v>0.766</v>
      </c>
      <c r="O466" s="251">
        <v>0.613</v>
      </c>
      <c r="P466" s="251">
        <v>0.9543</v>
      </c>
      <c r="Q466" s="250">
        <v>402</v>
      </c>
    </row>
    <row r="467" spans="1:17" ht="12.75">
      <c r="A467">
        <f t="shared" si="7"/>
        <v>467</v>
      </c>
      <c r="B467" s="249" t="s">
        <v>1389</v>
      </c>
      <c r="C467" t="s">
        <v>2388</v>
      </c>
      <c r="D467" s="250" t="s">
        <v>4812</v>
      </c>
      <c r="E467" s="250" t="s">
        <v>1360</v>
      </c>
      <c r="G467" s="250" t="s">
        <v>1390</v>
      </c>
      <c r="H467" s="250" t="s">
        <v>1391</v>
      </c>
      <c r="I467" s="250" t="s">
        <v>1392</v>
      </c>
      <c r="J467" s="250" t="s">
        <v>1393</v>
      </c>
      <c r="K467" s="250" t="s">
        <v>1394</v>
      </c>
      <c r="L467" s="252">
        <v>3156849300</v>
      </c>
      <c r="M467" s="250" t="b">
        <v>1</v>
      </c>
      <c r="N467" s="251">
        <v>0.849</v>
      </c>
      <c r="O467" s="251">
        <v>0.791</v>
      </c>
      <c r="P467" s="251">
        <v>0.9335</v>
      </c>
      <c r="Q467" s="250">
        <v>1066</v>
      </c>
    </row>
    <row r="468" spans="1:17" ht="12.75">
      <c r="A468">
        <f t="shared" si="7"/>
        <v>468</v>
      </c>
      <c r="B468" s="249" t="s">
        <v>1352</v>
      </c>
      <c r="C468" t="s">
        <v>2376</v>
      </c>
      <c r="D468" s="250" t="s">
        <v>4864</v>
      </c>
      <c r="E468" s="250" t="s">
        <v>1353</v>
      </c>
      <c r="F468" s="250" t="s">
        <v>2637</v>
      </c>
      <c r="G468" s="250" t="s">
        <v>1354</v>
      </c>
      <c r="H468" s="250" t="s">
        <v>1355</v>
      </c>
      <c r="I468" s="250" t="s">
        <v>1356</v>
      </c>
      <c r="J468" s="250" t="s">
        <v>1357</v>
      </c>
      <c r="K468" s="250" t="s">
        <v>1358</v>
      </c>
      <c r="L468" s="252">
        <v>7166583331</v>
      </c>
      <c r="M468" s="250" t="b">
        <v>1</v>
      </c>
      <c r="N468" s="251">
        <v>0.818</v>
      </c>
      <c r="O468" s="251">
        <v>0.758</v>
      </c>
      <c r="P468" s="251">
        <v>1.0576</v>
      </c>
      <c r="Q468" s="250">
        <v>679</v>
      </c>
    </row>
    <row r="469" spans="1:17" ht="12.75">
      <c r="A469">
        <f t="shared" si="7"/>
        <v>469</v>
      </c>
      <c r="B469" s="249" t="s">
        <v>3930</v>
      </c>
      <c r="C469" t="s">
        <v>2367</v>
      </c>
      <c r="D469" s="250" t="s">
        <v>4855</v>
      </c>
      <c r="E469" s="250" t="s">
        <v>3931</v>
      </c>
      <c r="F469" s="250" t="s">
        <v>2665</v>
      </c>
      <c r="G469" s="250" t="s">
        <v>3932</v>
      </c>
      <c r="H469" s="250" t="s">
        <v>3933</v>
      </c>
      <c r="I469" s="250" t="s">
        <v>3934</v>
      </c>
      <c r="J469" s="250" t="s">
        <v>3935</v>
      </c>
      <c r="K469" s="250" t="s">
        <v>3936</v>
      </c>
      <c r="L469" s="252">
        <v>5164731991</v>
      </c>
      <c r="M469" s="250" t="b">
        <v>1</v>
      </c>
      <c r="N469" s="251">
        <v>0.781</v>
      </c>
      <c r="O469" s="251">
        <v>0.584</v>
      </c>
      <c r="P469" s="251">
        <v>1.6876</v>
      </c>
      <c r="Q469" s="250">
        <v>2040</v>
      </c>
    </row>
    <row r="470" spans="1:17" ht="12.75">
      <c r="A470">
        <f t="shared" si="7"/>
        <v>470</v>
      </c>
      <c r="B470" s="249" t="s">
        <v>886</v>
      </c>
      <c r="C470" t="s">
        <v>2358</v>
      </c>
      <c r="D470" s="250" t="s">
        <v>4812</v>
      </c>
      <c r="E470" s="250" t="s">
        <v>2605</v>
      </c>
      <c r="F470" s="250" t="s">
        <v>2548</v>
      </c>
      <c r="G470" s="250" t="s">
        <v>887</v>
      </c>
      <c r="H470" s="250" t="s">
        <v>888</v>
      </c>
      <c r="I470" s="250" t="s">
        <v>2508</v>
      </c>
      <c r="J470" s="250" t="s">
        <v>889</v>
      </c>
      <c r="K470" s="250" t="s">
        <v>890</v>
      </c>
      <c r="L470" s="252">
        <v>6077648201</v>
      </c>
      <c r="M470" s="250" t="b">
        <v>1</v>
      </c>
      <c r="N470" s="251">
        <v>0</v>
      </c>
      <c r="O470" s="251">
        <v>0</v>
      </c>
      <c r="P470" s="251">
        <v>0.9998</v>
      </c>
      <c r="Q470" s="250">
        <v>0</v>
      </c>
    </row>
    <row r="471" spans="1:17" ht="12.75">
      <c r="A471">
        <f t="shared" si="7"/>
        <v>471</v>
      </c>
      <c r="B471" s="249" t="s">
        <v>560</v>
      </c>
      <c r="C471" t="s">
        <v>2355</v>
      </c>
      <c r="D471" s="250" t="s">
        <v>4812</v>
      </c>
      <c r="E471" s="250" t="s">
        <v>4555</v>
      </c>
      <c r="F471" s="250" t="s">
        <v>716</v>
      </c>
      <c r="G471" s="250" t="s">
        <v>561</v>
      </c>
      <c r="H471" s="250" t="s">
        <v>562</v>
      </c>
      <c r="I471" s="250" t="s">
        <v>563</v>
      </c>
      <c r="J471" s="250" t="s">
        <v>564</v>
      </c>
      <c r="K471" s="250" t="s">
        <v>565</v>
      </c>
      <c r="L471" s="252">
        <v>9146686580</v>
      </c>
      <c r="M471" s="250" t="b">
        <v>1</v>
      </c>
      <c r="N471" s="251">
        <v>0.624</v>
      </c>
      <c r="O471" s="251">
        <v>0.591</v>
      </c>
      <c r="P471" s="251">
        <v>1.4537</v>
      </c>
      <c r="Q471" s="250">
        <v>9811</v>
      </c>
    </row>
    <row r="472" spans="1:17" ht="12.75">
      <c r="A472">
        <f t="shared" si="7"/>
        <v>472</v>
      </c>
      <c r="B472" s="249" t="s">
        <v>540</v>
      </c>
      <c r="C472" t="s">
        <v>2355</v>
      </c>
      <c r="D472" s="250" t="s">
        <v>4812</v>
      </c>
      <c r="E472" s="250" t="s">
        <v>2561</v>
      </c>
      <c r="F472" s="250" t="s">
        <v>2637</v>
      </c>
      <c r="G472" s="250" t="s">
        <v>541</v>
      </c>
      <c r="H472" s="250" t="s">
        <v>542</v>
      </c>
      <c r="I472" s="250" t="s">
        <v>543</v>
      </c>
      <c r="J472" s="250" t="s">
        <v>544</v>
      </c>
      <c r="K472" s="250" t="s">
        <v>545</v>
      </c>
      <c r="L472" s="252">
        <v>9147690456</v>
      </c>
      <c r="M472" s="250" t="b">
        <v>1</v>
      </c>
      <c r="N472" s="251">
        <v>0</v>
      </c>
      <c r="O472" s="251">
        <v>0</v>
      </c>
      <c r="P472" s="251">
        <v>1.4537</v>
      </c>
      <c r="Q472" s="250">
        <v>0</v>
      </c>
    </row>
    <row r="473" spans="1:17" ht="12.75">
      <c r="A473">
        <f t="shared" si="7"/>
        <v>473</v>
      </c>
      <c r="B473" s="249" t="s">
        <v>524</v>
      </c>
      <c r="C473" t="s">
        <v>2355</v>
      </c>
      <c r="D473" s="250" t="s">
        <v>4812</v>
      </c>
      <c r="E473" s="250" t="s">
        <v>2561</v>
      </c>
      <c r="F473" s="250" t="s">
        <v>805</v>
      </c>
      <c r="G473" s="250" t="s">
        <v>525</v>
      </c>
      <c r="H473" s="250" t="s">
        <v>526</v>
      </c>
      <c r="I473" s="250" t="s">
        <v>527</v>
      </c>
      <c r="J473" s="250" t="s">
        <v>528</v>
      </c>
      <c r="K473" s="250" t="s">
        <v>529</v>
      </c>
      <c r="L473" s="252">
        <v>9147695500</v>
      </c>
      <c r="M473" s="250" t="b">
        <v>1</v>
      </c>
      <c r="N473" s="251">
        <v>0.369</v>
      </c>
      <c r="O473" s="251">
        <v>0</v>
      </c>
      <c r="P473" s="251">
        <v>1.4537</v>
      </c>
      <c r="Q473" s="250">
        <v>1695</v>
      </c>
    </row>
    <row r="474" spans="1:17" ht="12.75">
      <c r="A474">
        <f t="shared" si="7"/>
        <v>474</v>
      </c>
      <c r="B474" s="249" t="s">
        <v>551</v>
      </c>
      <c r="C474" t="s">
        <v>2355</v>
      </c>
      <c r="D474" s="250" t="s">
        <v>4855</v>
      </c>
      <c r="E474" s="250" t="s">
        <v>552</v>
      </c>
      <c r="G474" s="250" t="s">
        <v>553</v>
      </c>
      <c r="H474" s="250" t="s">
        <v>554</v>
      </c>
      <c r="I474" s="250" t="s">
        <v>555</v>
      </c>
      <c r="J474" s="250" t="s">
        <v>549</v>
      </c>
      <c r="K474" s="250" t="s">
        <v>550</v>
      </c>
      <c r="L474" s="252">
        <v>9145927555</v>
      </c>
      <c r="M474" s="250" t="b">
        <v>1</v>
      </c>
      <c r="N474" s="251">
        <v>0</v>
      </c>
      <c r="O474" s="251">
        <v>0</v>
      </c>
      <c r="P474" s="251">
        <v>1.4537</v>
      </c>
      <c r="Q474" s="250">
        <v>0</v>
      </c>
    </row>
    <row r="475" spans="1:17" ht="12.75">
      <c r="A475">
        <f t="shared" si="7"/>
        <v>475</v>
      </c>
      <c r="B475" s="249" t="s">
        <v>1223</v>
      </c>
      <c r="C475" t="s">
        <v>2387</v>
      </c>
      <c r="D475" s="250" t="s">
        <v>4812</v>
      </c>
      <c r="E475" s="250" t="s">
        <v>2476</v>
      </c>
      <c r="F475" s="250" t="s">
        <v>2498</v>
      </c>
      <c r="G475" s="250" t="s">
        <v>1224</v>
      </c>
      <c r="H475" s="250" t="s">
        <v>1225</v>
      </c>
      <c r="I475" s="250" t="s">
        <v>1226</v>
      </c>
      <c r="J475" s="250" t="s">
        <v>1227</v>
      </c>
      <c r="K475" s="250" t="s">
        <v>1228</v>
      </c>
      <c r="L475" s="252">
        <v>3158226161</v>
      </c>
      <c r="M475" s="250" t="b">
        <v>1</v>
      </c>
      <c r="N475" s="251">
        <v>0.858</v>
      </c>
      <c r="O475" s="251">
        <v>0.803</v>
      </c>
      <c r="P475" s="251">
        <v>0.9335</v>
      </c>
      <c r="Q475" s="250">
        <v>1700</v>
      </c>
    </row>
    <row r="476" spans="1:17" ht="12.75">
      <c r="A476">
        <f t="shared" si="7"/>
        <v>476</v>
      </c>
      <c r="B476" s="249" t="s">
        <v>3482</v>
      </c>
      <c r="C476" t="s">
        <v>2394</v>
      </c>
      <c r="D476" s="250" t="s">
        <v>4812</v>
      </c>
      <c r="E476" s="250" t="s">
        <v>2694</v>
      </c>
      <c r="G476" s="250" t="s">
        <v>3483</v>
      </c>
      <c r="H476" s="250" t="s">
        <v>3484</v>
      </c>
      <c r="I476" s="250" t="s">
        <v>3485</v>
      </c>
      <c r="J476" s="250" t="s">
        <v>3486</v>
      </c>
      <c r="K476" s="250" t="s">
        <v>3487</v>
      </c>
      <c r="L476" s="252">
        <v>9146231430</v>
      </c>
      <c r="M476" s="250" t="b">
        <v>1</v>
      </c>
      <c r="N476" s="251">
        <v>0.172</v>
      </c>
      <c r="O476" s="251">
        <v>0</v>
      </c>
      <c r="P476" s="251">
        <v>1.2048</v>
      </c>
      <c r="Q476" s="250">
        <v>1704</v>
      </c>
    </row>
    <row r="477" spans="1:17" ht="12.75">
      <c r="A477">
        <f t="shared" si="7"/>
        <v>477</v>
      </c>
      <c r="B477" s="249" t="s">
        <v>4172</v>
      </c>
      <c r="C477" t="s">
        <v>2390</v>
      </c>
      <c r="D477" s="250" t="s">
        <v>4812</v>
      </c>
      <c r="E477" s="250" t="s">
        <v>979</v>
      </c>
      <c r="F477" s="250" t="s">
        <v>2505</v>
      </c>
      <c r="G477" s="250" t="s">
        <v>4173</v>
      </c>
      <c r="H477" s="250" t="s">
        <v>4174</v>
      </c>
      <c r="I477" s="250" t="s">
        <v>2508</v>
      </c>
      <c r="J477" s="250" t="s">
        <v>4175</v>
      </c>
      <c r="K477" s="250" t="s">
        <v>4176</v>
      </c>
      <c r="L477" s="252">
        <v>7163746381</v>
      </c>
      <c r="M477" s="250" t="b">
        <v>1</v>
      </c>
      <c r="N477" s="251">
        <v>0.637</v>
      </c>
      <c r="O477" s="251">
        <v>0.451</v>
      </c>
      <c r="P477" s="251">
        <v>1.0576</v>
      </c>
      <c r="Q477" s="250">
        <v>1015</v>
      </c>
    </row>
    <row r="478" spans="1:17" ht="12.75">
      <c r="A478">
        <f t="shared" si="7"/>
        <v>478</v>
      </c>
      <c r="B478" s="249" t="s">
        <v>1531</v>
      </c>
      <c r="C478" t="s">
        <v>2397</v>
      </c>
      <c r="D478" s="250" t="s">
        <v>4864</v>
      </c>
      <c r="E478" s="250" t="s">
        <v>1532</v>
      </c>
      <c r="G478" s="250" t="s">
        <v>425</v>
      </c>
      <c r="H478" s="250" t="s">
        <v>1533</v>
      </c>
      <c r="I478" s="250" t="s">
        <v>1534</v>
      </c>
      <c r="J478" s="250" t="s">
        <v>1535</v>
      </c>
      <c r="K478" s="250" t="s">
        <v>1536</v>
      </c>
      <c r="L478" s="252">
        <v>9142523922</v>
      </c>
      <c r="M478" s="250" t="b">
        <v>0</v>
      </c>
      <c r="N478" s="251">
        <v>0.465</v>
      </c>
      <c r="O478" s="251">
        <v>0.132</v>
      </c>
      <c r="P478" s="251">
        <v>1.0422</v>
      </c>
      <c r="Q478" s="250">
        <v>304</v>
      </c>
    </row>
    <row r="479" spans="1:17" ht="12.75">
      <c r="A479">
        <f t="shared" si="7"/>
        <v>479</v>
      </c>
      <c r="B479" s="249" t="s">
        <v>1479</v>
      </c>
      <c r="C479" t="s">
        <v>2358</v>
      </c>
      <c r="D479" s="250" t="s">
        <v>4812</v>
      </c>
      <c r="E479" s="250" t="s">
        <v>4261</v>
      </c>
      <c r="G479" s="250" t="s">
        <v>1234</v>
      </c>
      <c r="H479" s="250" t="s">
        <v>1480</v>
      </c>
      <c r="I479" s="250" t="s">
        <v>1481</v>
      </c>
      <c r="J479" s="250" t="s">
        <v>1482</v>
      </c>
      <c r="K479" s="250" t="s">
        <v>1483</v>
      </c>
      <c r="L479" s="252">
        <v>6078478825</v>
      </c>
      <c r="M479" s="250" t="b">
        <v>0</v>
      </c>
      <c r="N479" s="251">
        <v>0</v>
      </c>
      <c r="O479" s="251">
        <v>0</v>
      </c>
      <c r="P479" s="251">
        <v>0.9998</v>
      </c>
      <c r="Q479" s="250">
        <v>649</v>
      </c>
    </row>
    <row r="480" spans="1:17" ht="12.75">
      <c r="A480">
        <f t="shared" si="7"/>
        <v>480</v>
      </c>
      <c r="B480" s="249" t="s">
        <v>2057</v>
      </c>
      <c r="C480" t="s">
        <v>2357</v>
      </c>
      <c r="D480" s="250" t="s">
        <v>4812</v>
      </c>
      <c r="E480" s="250" t="s">
        <v>2526</v>
      </c>
      <c r="F480" s="250" t="s">
        <v>4849</v>
      </c>
      <c r="G480" s="250" t="s">
        <v>2058</v>
      </c>
      <c r="H480" s="250" t="s">
        <v>2059</v>
      </c>
      <c r="I480" s="250" t="s">
        <v>2060</v>
      </c>
      <c r="J480" s="250" t="s">
        <v>2061</v>
      </c>
      <c r="K480" s="250" t="s">
        <v>2062</v>
      </c>
      <c r="L480" s="252">
        <v>3157249861</v>
      </c>
      <c r="M480" s="250" t="b">
        <v>1</v>
      </c>
      <c r="N480" s="251">
        <v>0.637</v>
      </c>
      <c r="O480" s="251">
        <v>0.502</v>
      </c>
      <c r="P480" s="251">
        <v>0.9335</v>
      </c>
      <c r="Q480" s="250">
        <v>2926</v>
      </c>
    </row>
    <row r="481" spans="1:17" ht="12.75">
      <c r="A481">
        <f t="shared" si="7"/>
        <v>481</v>
      </c>
      <c r="B481" s="249" t="s">
        <v>1878</v>
      </c>
      <c r="C481" t="s">
        <v>2377</v>
      </c>
      <c r="D481" s="250" t="s">
        <v>4812</v>
      </c>
      <c r="E481" s="250" t="s">
        <v>4821</v>
      </c>
      <c r="G481" s="250" t="s">
        <v>1879</v>
      </c>
      <c r="H481" s="250" t="s">
        <v>1880</v>
      </c>
      <c r="I481" s="250" t="s">
        <v>1881</v>
      </c>
      <c r="J481" s="250" t="s">
        <v>1882</v>
      </c>
      <c r="K481" s="250" t="s">
        <v>1883</v>
      </c>
      <c r="L481" s="252">
        <v>5163526257</v>
      </c>
      <c r="M481" s="250" t="b">
        <v>1</v>
      </c>
      <c r="N481" s="251">
        <v>0.349</v>
      </c>
      <c r="O481" s="251">
        <v>0.06</v>
      </c>
      <c r="P481" s="251">
        <v>1.6646</v>
      </c>
      <c r="Q481" s="250">
        <v>1400</v>
      </c>
    </row>
    <row r="482" spans="1:17" ht="12.75">
      <c r="A482">
        <f t="shared" si="7"/>
        <v>482</v>
      </c>
      <c r="B482" s="249" t="s">
        <v>4217</v>
      </c>
      <c r="C482" t="s">
        <v>2383</v>
      </c>
      <c r="D482" s="250" t="s">
        <v>4218</v>
      </c>
      <c r="E482" s="250" t="s">
        <v>4219</v>
      </c>
      <c r="G482" s="250" t="s">
        <v>4220</v>
      </c>
      <c r="H482" s="250" t="s">
        <v>4221</v>
      </c>
      <c r="I482" s="250" t="s">
        <v>4222</v>
      </c>
      <c r="J482" s="250" t="s">
        <v>4223</v>
      </c>
      <c r="K482" s="250" t="s">
        <v>4224</v>
      </c>
      <c r="L482" s="252">
        <v>5187949016</v>
      </c>
      <c r="M482" s="250" t="b">
        <v>1</v>
      </c>
      <c r="N482" s="251">
        <v>0.45</v>
      </c>
      <c r="O482" s="251">
        <v>0.242</v>
      </c>
      <c r="P482" s="251">
        <v>1.0761</v>
      </c>
      <c r="Q482" s="250">
        <v>678</v>
      </c>
    </row>
    <row r="483" spans="1:17" ht="12.75">
      <c r="A483">
        <f t="shared" si="7"/>
        <v>483</v>
      </c>
      <c r="B483" s="249" t="s">
        <v>3151</v>
      </c>
      <c r="C483" t="s">
        <v>2399</v>
      </c>
      <c r="D483" s="250" t="s">
        <v>4812</v>
      </c>
      <c r="E483" s="250" t="s">
        <v>4893</v>
      </c>
      <c r="F483" s="250" t="s">
        <v>4857</v>
      </c>
      <c r="G483" s="250" t="s">
        <v>3152</v>
      </c>
      <c r="H483" s="250" t="s">
        <v>3153</v>
      </c>
      <c r="I483" s="250" t="s">
        <v>3154</v>
      </c>
      <c r="J483" s="250" t="s">
        <v>3155</v>
      </c>
      <c r="K483" s="250" t="s">
        <v>3156</v>
      </c>
      <c r="L483" s="252">
        <v>9142551300</v>
      </c>
      <c r="M483" s="250" t="b">
        <v>1</v>
      </c>
      <c r="N483" s="251">
        <v>0.607</v>
      </c>
      <c r="O483" s="251">
        <v>0.442</v>
      </c>
      <c r="P483" s="251">
        <v>1.0562</v>
      </c>
      <c r="Q483" s="250">
        <v>2224</v>
      </c>
    </row>
    <row r="484" spans="1:17" ht="12.75">
      <c r="A484">
        <f t="shared" si="7"/>
        <v>484</v>
      </c>
      <c r="B484" s="249" t="s">
        <v>571</v>
      </c>
      <c r="C484" t="s">
        <v>2355</v>
      </c>
      <c r="D484" s="250" t="s">
        <v>4864</v>
      </c>
      <c r="E484" s="250" t="s">
        <v>919</v>
      </c>
      <c r="F484" s="250" t="s">
        <v>4814</v>
      </c>
      <c r="G484" s="250" t="s">
        <v>2039</v>
      </c>
      <c r="H484" s="250" t="s">
        <v>572</v>
      </c>
      <c r="I484" s="250" t="s">
        <v>573</v>
      </c>
      <c r="J484" s="250" t="s">
        <v>574</v>
      </c>
      <c r="K484" s="250" t="s">
        <v>575</v>
      </c>
      <c r="L484" s="252">
        <v>9146329000</v>
      </c>
      <c r="M484" s="250" t="b">
        <v>1</v>
      </c>
      <c r="N484" s="251">
        <v>0.258</v>
      </c>
      <c r="O484" s="251">
        <v>0.225</v>
      </c>
      <c r="P484" s="251">
        <v>1.4537</v>
      </c>
      <c r="Q484" s="250">
        <v>8577</v>
      </c>
    </row>
    <row r="485" spans="1:17" ht="12.75">
      <c r="A485">
        <f t="shared" si="7"/>
        <v>485</v>
      </c>
      <c r="B485" s="249" t="s">
        <v>2993</v>
      </c>
      <c r="C485" t="s">
        <v>2367</v>
      </c>
      <c r="D485" s="250" t="s">
        <v>4812</v>
      </c>
      <c r="E485" s="250" t="s">
        <v>1078</v>
      </c>
      <c r="F485" s="250" t="s">
        <v>2483</v>
      </c>
      <c r="G485" s="250" t="s">
        <v>2994</v>
      </c>
      <c r="H485" s="250" t="s">
        <v>2995</v>
      </c>
      <c r="I485" s="250" t="s">
        <v>2996</v>
      </c>
      <c r="J485" s="250" t="s">
        <v>2997</v>
      </c>
      <c r="K485" s="250" t="s">
        <v>2998</v>
      </c>
      <c r="L485" s="252">
        <v>5167346940</v>
      </c>
      <c r="M485" s="250" t="b">
        <v>1</v>
      </c>
      <c r="N485" s="251">
        <v>0</v>
      </c>
      <c r="O485" s="251">
        <v>0</v>
      </c>
      <c r="P485" s="251">
        <v>1.6876</v>
      </c>
      <c r="Q485" s="250">
        <v>0</v>
      </c>
    </row>
    <row r="486" spans="1:17" ht="12.75">
      <c r="A486">
        <f t="shared" si="7"/>
        <v>486</v>
      </c>
      <c r="B486" s="249" t="s">
        <v>2063</v>
      </c>
      <c r="C486" t="s">
        <v>2357</v>
      </c>
      <c r="D486" s="250" t="s">
        <v>4812</v>
      </c>
      <c r="E486" s="250" t="s">
        <v>2512</v>
      </c>
      <c r="G486" s="250" t="s">
        <v>2064</v>
      </c>
      <c r="H486" s="250" t="s">
        <v>2065</v>
      </c>
      <c r="I486" s="250" t="s">
        <v>2066</v>
      </c>
      <c r="J486" s="250" t="s">
        <v>1738</v>
      </c>
      <c r="K486" s="250" t="s">
        <v>1739</v>
      </c>
      <c r="L486" s="252">
        <v>3157688127</v>
      </c>
      <c r="M486" s="250" t="b">
        <v>1</v>
      </c>
      <c r="N486" s="251">
        <v>0.531</v>
      </c>
      <c r="O486" s="251">
        <v>0.401</v>
      </c>
      <c r="P486" s="251">
        <v>0.9335</v>
      </c>
      <c r="Q486" s="250">
        <v>660</v>
      </c>
    </row>
    <row r="487" spans="1:17" ht="12.75">
      <c r="A487">
        <f t="shared" si="7"/>
        <v>487</v>
      </c>
      <c r="B487" s="249" t="s">
        <v>443</v>
      </c>
      <c r="C487" t="s">
        <v>2406</v>
      </c>
      <c r="D487" s="250" t="s">
        <v>4812</v>
      </c>
      <c r="E487" s="250" t="s">
        <v>4821</v>
      </c>
      <c r="F487" s="250" t="s">
        <v>2513</v>
      </c>
      <c r="G487" s="250" t="s">
        <v>444</v>
      </c>
      <c r="H487" s="250" t="s">
        <v>445</v>
      </c>
      <c r="I487" s="250" t="s">
        <v>446</v>
      </c>
      <c r="J487" s="250" t="s">
        <v>447</v>
      </c>
      <c r="K487" s="250" t="s">
        <v>448</v>
      </c>
      <c r="L487" s="252">
        <v>3153315150</v>
      </c>
      <c r="M487" s="250" t="b">
        <v>1</v>
      </c>
      <c r="N487" s="251">
        <v>0.808</v>
      </c>
      <c r="O487" s="251">
        <v>0.755</v>
      </c>
      <c r="P487" s="251">
        <v>1.0576</v>
      </c>
      <c r="Q487" s="250">
        <v>2933</v>
      </c>
    </row>
    <row r="488" spans="1:17" ht="12.75">
      <c r="A488">
        <f t="shared" si="7"/>
        <v>488</v>
      </c>
      <c r="B488" s="249" t="s">
        <v>3051</v>
      </c>
      <c r="C488" t="s">
        <v>2403</v>
      </c>
      <c r="D488" s="250" t="s">
        <v>4812</v>
      </c>
      <c r="E488" s="250" t="s">
        <v>2497</v>
      </c>
      <c r="F488" s="250" t="s">
        <v>4849</v>
      </c>
      <c r="G488" s="250" t="s">
        <v>3052</v>
      </c>
      <c r="H488" s="250" t="s">
        <v>3053</v>
      </c>
      <c r="I488" s="250" t="s">
        <v>3054</v>
      </c>
      <c r="J488" s="250" t="s">
        <v>3055</v>
      </c>
      <c r="K488" s="250" t="s">
        <v>3056</v>
      </c>
      <c r="L488" s="252">
        <v>6076423221</v>
      </c>
      <c r="M488" s="250" t="b">
        <v>1</v>
      </c>
      <c r="N488" s="251">
        <v>0.864</v>
      </c>
      <c r="O488" s="251">
        <v>0.801</v>
      </c>
      <c r="P488" s="251">
        <v>0.9686</v>
      </c>
      <c r="Q488" s="250">
        <v>1710</v>
      </c>
    </row>
    <row r="489" spans="1:17" ht="12.75">
      <c r="A489">
        <f t="shared" si="7"/>
        <v>489</v>
      </c>
      <c r="B489" s="249" t="s">
        <v>2280</v>
      </c>
      <c r="C489" t="s">
        <v>2391</v>
      </c>
      <c r="D489" s="250" t="s">
        <v>4812</v>
      </c>
      <c r="E489" s="250" t="s">
        <v>2281</v>
      </c>
      <c r="F489" s="250" t="s">
        <v>805</v>
      </c>
      <c r="G489" s="250" t="s">
        <v>2035</v>
      </c>
      <c r="H489" s="250" t="s">
        <v>2282</v>
      </c>
      <c r="I489" s="250" t="s">
        <v>2283</v>
      </c>
      <c r="J489" s="250" t="s">
        <v>2284</v>
      </c>
      <c r="K489" s="250" t="s">
        <v>2285</v>
      </c>
      <c r="L489" s="252">
        <v>9145637221</v>
      </c>
      <c r="M489" s="250" t="b">
        <v>1</v>
      </c>
      <c r="N489" s="251">
        <v>0.725</v>
      </c>
      <c r="O489" s="251">
        <v>0.677</v>
      </c>
      <c r="P489" s="251">
        <v>1.1968</v>
      </c>
      <c r="Q489" s="250">
        <v>11458</v>
      </c>
    </row>
    <row r="490" spans="1:17" ht="12.75">
      <c r="A490">
        <f t="shared" si="7"/>
        <v>490</v>
      </c>
      <c r="B490" s="249" t="s">
        <v>1003</v>
      </c>
      <c r="C490" t="s">
        <v>2408</v>
      </c>
      <c r="D490" s="250" t="s">
        <v>4855</v>
      </c>
      <c r="E490" s="250" t="s">
        <v>1004</v>
      </c>
      <c r="F490" s="250" t="s">
        <v>2786</v>
      </c>
      <c r="G490" s="250" t="s">
        <v>1005</v>
      </c>
      <c r="H490" s="250" t="s">
        <v>1006</v>
      </c>
      <c r="I490" s="250" t="s">
        <v>1007</v>
      </c>
      <c r="J490" s="250" t="s">
        <v>1008</v>
      </c>
      <c r="K490" s="250" t="s">
        <v>1009</v>
      </c>
      <c r="L490" s="252">
        <v>5185823341</v>
      </c>
      <c r="M490" s="250" t="b">
        <v>1</v>
      </c>
      <c r="N490" s="251">
        <v>0.211</v>
      </c>
      <c r="O490" s="251">
        <v>0</v>
      </c>
      <c r="P490" s="251">
        <v>0.9257</v>
      </c>
      <c r="Q490" s="250">
        <v>57</v>
      </c>
    </row>
    <row r="491" spans="1:17" ht="12.75">
      <c r="A491">
        <f t="shared" si="7"/>
        <v>491</v>
      </c>
      <c r="B491" s="249" t="s">
        <v>1992</v>
      </c>
      <c r="C491" t="s">
        <v>2380</v>
      </c>
      <c r="D491" s="250" t="s">
        <v>4855</v>
      </c>
      <c r="E491" s="250" t="s">
        <v>2579</v>
      </c>
      <c r="F491" s="250" t="s">
        <v>2498</v>
      </c>
      <c r="G491" s="250" t="s">
        <v>1993</v>
      </c>
      <c r="H491" s="250" t="s">
        <v>1994</v>
      </c>
      <c r="I491" s="250" t="s">
        <v>1995</v>
      </c>
      <c r="J491" s="250" t="s">
        <v>1996</v>
      </c>
      <c r="K491" s="250" t="s">
        <v>1997</v>
      </c>
      <c r="L491" s="252">
        <v>7167787101</v>
      </c>
      <c r="M491" s="250" t="b">
        <v>1</v>
      </c>
      <c r="N491" s="251">
        <v>0.814</v>
      </c>
      <c r="O491" s="251">
        <v>0.75</v>
      </c>
      <c r="P491" s="251">
        <v>1.1763</v>
      </c>
      <c r="Q491" s="250">
        <v>1992</v>
      </c>
    </row>
    <row r="492" spans="1:17" ht="12.75">
      <c r="A492">
        <f t="shared" si="7"/>
        <v>492</v>
      </c>
      <c r="B492" s="249" t="s">
        <v>3106</v>
      </c>
      <c r="C492" t="s">
        <v>2398</v>
      </c>
      <c r="D492" s="250" t="s">
        <v>4812</v>
      </c>
      <c r="E492" s="250" t="s">
        <v>3107</v>
      </c>
      <c r="F492" s="250" t="s">
        <v>2548</v>
      </c>
      <c r="G492" s="250" t="s">
        <v>3108</v>
      </c>
      <c r="H492" s="250" t="s">
        <v>3109</v>
      </c>
      <c r="I492" s="250" t="s">
        <v>3110</v>
      </c>
      <c r="J492" s="250" t="s">
        <v>3111</v>
      </c>
      <c r="K492" s="250" t="s">
        <v>3112</v>
      </c>
      <c r="L492" s="252">
        <v>6075649956</v>
      </c>
      <c r="M492" s="250" t="b">
        <v>1</v>
      </c>
      <c r="N492" s="251">
        <v>0.848</v>
      </c>
      <c r="O492" s="251">
        <v>0.748</v>
      </c>
      <c r="P492" s="251">
        <v>0.9401</v>
      </c>
      <c r="Q492" s="250">
        <v>1024</v>
      </c>
    </row>
    <row r="493" spans="1:17" ht="12.75">
      <c r="A493">
        <f t="shared" si="7"/>
        <v>493</v>
      </c>
      <c r="B493" s="249" t="s">
        <v>2004</v>
      </c>
      <c r="C493" t="s">
        <v>2380</v>
      </c>
      <c r="D493" s="250" t="s">
        <v>4812</v>
      </c>
      <c r="E493" s="250" t="s">
        <v>2568</v>
      </c>
      <c r="G493" s="250" t="s">
        <v>2005</v>
      </c>
      <c r="H493" s="250" t="s">
        <v>2006</v>
      </c>
      <c r="I493" s="250" t="s">
        <v>2007</v>
      </c>
      <c r="J493" s="250" t="s">
        <v>2008</v>
      </c>
      <c r="K493" s="250" t="s">
        <v>2009</v>
      </c>
      <c r="L493" s="252">
        <v>7162864205</v>
      </c>
      <c r="M493" s="250" t="b">
        <v>1</v>
      </c>
      <c r="N493" s="251">
        <v>0.831</v>
      </c>
      <c r="O493" s="251">
        <v>0.74</v>
      </c>
      <c r="P493" s="251">
        <v>1.1763</v>
      </c>
      <c r="Q493" s="250">
        <v>8880</v>
      </c>
    </row>
    <row r="494" spans="1:17" ht="12.75">
      <c r="A494">
        <f t="shared" si="7"/>
        <v>494</v>
      </c>
      <c r="B494" s="249" t="s">
        <v>1998</v>
      </c>
      <c r="C494" t="s">
        <v>2380</v>
      </c>
      <c r="D494" s="250" t="s">
        <v>4864</v>
      </c>
      <c r="E494" s="250" t="s">
        <v>1999</v>
      </c>
      <c r="G494" s="250" t="s">
        <v>834</v>
      </c>
      <c r="H494" s="250" t="s">
        <v>2000</v>
      </c>
      <c r="I494" s="250" t="s">
        <v>2001</v>
      </c>
      <c r="J494" s="250" t="s">
        <v>2002</v>
      </c>
      <c r="K494" s="250" t="s">
        <v>2003</v>
      </c>
      <c r="L494" s="252">
        <v>7167317342</v>
      </c>
      <c r="M494" s="250" t="b">
        <v>1</v>
      </c>
      <c r="N494" s="251">
        <v>0.767</v>
      </c>
      <c r="O494" s="251">
        <v>0.625</v>
      </c>
      <c r="P494" s="251">
        <v>1.1763</v>
      </c>
      <c r="Q494" s="250">
        <v>3926</v>
      </c>
    </row>
    <row r="495" spans="1:17" ht="12.75">
      <c r="A495">
        <f t="shared" si="7"/>
        <v>495</v>
      </c>
      <c r="B495" s="249" t="s">
        <v>3699</v>
      </c>
      <c r="C495" t="s">
        <v>2409</v>
      </c>
      <c r="D495" s="250" t="s">
        <v>4812</v>
      </c>
      <c r="E495" s="250" t="s">
        <v>3700</v>
      </c>
      <c r="G495" s="250" t="s">
        <v>3701</v>
      </c>
      <c r="H495" s="250" t="s">
        <v>3702</v>
      </c>
      <c r="I495" s="250" t="s">
        <v>3703</v>
      </c>
      <c r="J495" s="250" t="s">
        <v>3704</v>
      </c>
      <c r="K495" s="250" t="s">
        <v>3705</v>
      </c>
      <c r="L495" s="252">
        <v>5183774666</v>
      </c>
      <c r="M495" s="250" t="b">
        <v>1</v>
      </c>
      <c r="N495" s="251">
        <v>0.626</v>
      </c>
      <c r="O495" s="251">
        <v>0.443</v>
      </c>
      <c r="P495" s="251">
        <v>1.0257</v>
      </c>
      <c r="Q495" s="250">
        <v>3996</v>
      </c>
    </row>
    <row r="496" spans="1:17" ht="12.75">
      <c r="A496">
        <f t="shared" si="7"/>
        <v>496</v>
      </c>
      <c r="B496" s="249" t="s">
        <v>3870</v>
      </c>
      <c r="C496" t="s">
        <v>2367</v>
      </c>
      <c r="D496" s="250" t="s">
        <v>4864</v>
      </c>
      <c r="E496" s="250" t="s">
        <v>841</v>
      </c>
      <c r="F496" s="250" t="s">
        <v>2786</v>
      </c>
      <c r="G496" s="250" t="s">
        <v>3584</v>
      </c>
      <c r="H496" s="250" t="s">
        <v>3871</v>
      </c>
      <c r="I496" s="250" t="s">
        <v>3872</v>
      </c>
      <c r="J496" s="250" t="s">
        <v>3873</v>
      </c>
      <c r="K496" s="250" t="s">
        <v>3874</v>
      </c>
      <c r="L496" s="252">
        <v>5163213226</v>
      </c>
      <c r="M496" s="250" t="b">
        <v>0</v>
      </c>
      <c r="N496" s="251">
        <v>0.742</v>
      </c>
      <c r="O496" s="251">
        <v>0.562</v>
      </c>
      <c r="P496" s="251">
        <v>1.6876</v>
      </c>
      <c r="Q496" s="250">
        <v>4546</v>
      </c>
    </row>
    <row r="497" spans="1:17" ht="12.75">
      <c r="A497">
        <f t="shared" si="7"/>
        <v>497</v>
      </c>
      <c r="B497" s="249" t="s">
        <v>3870</v>
      </c>
      <c r="C497" t="s">
        <v>2367</v>
      </c>
      <c r="D497" s="250" t="s">
        <v>4812</v>
      </c>
      <c r="E497" s="250" t="s">
        <v>2561</v>
      </c>
      <c r="G497" s="250" t="s">
        <v>138</v>
      </c>
      <c r="H497" s="250" t="s">
        <v>3871</v>
      </c>
      <c r="I497" s="250" t="s">
        <v>3872</v>
      </c>
      <c r="J497" s="250" t="s">
        <v>3873</v>
      </c>
      <c r="K497" s="250" t="s">
        <v>3874</v>
      </c>
      <c r="L497" s="252">
        <v>5163213226</v>
      </c>
      <c r="M497" s="250" t="b">
        <v>1</v>
      </c>
      <c r="N497" s="251">
        <v>0.742</v>
      </c>
      <c r="O497" s="251">
        <v>0.562</v>
      </c>
      <c r="P497" s="251">
        <v>1.6876</v>
      </c>
      <c r="Q497" s="250">
        <v>4546</v>
      </c>
    </row>
    <row r="498" spans="1:17" ht="12.75">
      <c r="A498">
        <f t="shared" si="7"/>
        <v>498</v>
      </c>
      <c r="B498" s="249" t="s">
        <v>191</v>
      </c>
      <c r="C498" t="s">
        <v>2377</v>
      </c>
      <c r="D498" s="250" t="s">
        <v>4812</v>
      </c>
      <c r="E498" s="250" t="s">
        <v>2526</v>
      </c>
      <c r="G498" s="250" t="s">
        <v>192</v>
      </c>
      <c r="H498" s="250" t="s">
        <v>1549</v>
      </c>
      <c r="I498" s="250" t="s">
        <v>1550</v>
      </c>
      <c r="J498" s="250" t="s">
        <v>1551</v>
      </c>
      <c r="K498" s="250" t="s">
        <v>1552</v>
      </c>
      <c r="L498" s="252">
        <v>5162212200</v>
      </c>
      <c r="M498" s="250" t="b">
        <v>1</v>
      </c>
      <c r="N498" s="251">
        <v>0.545</v>
      </c>
      <c r="O498" s="251">
        <v>0.451</v>
      </c>
      <c r="P498" s="251">
        <v>1.6646</v>
      </c>
      <c r="Q498" s="250">
        <v>2136</v>
      </c>
    </row>
    <row r="499" spans="1:17" ht="12.75">
      <c r="A499">
        <f t="shared" si="7"/>
        <v>499</v>
      </c>
      <c r="B499" s="249" t="s">
        <v>4561</v>
      </c>
      <c r="C499" t="s">
        <v>2359</v>
      </c>
      <c r="D499" s="250" t="s">
        <v>4812</v>
      </c>
      <c r="E499" s="250" t="s">
        <v>2533</v>
      </c>
      <c r="F499" s="250" t="s">
        <v>2665</v>
      </c>
      <c r="G499" s="250" t="s">
        <v>4562</v>
      </c>
      <c r="H499" s="250" t="s">
        <v>4563</v>
      </c>
      <c r="I499" s="250" t="s">
        <v>4564</v>
      </c>
      <c r="J499" s="250" t="s">
        <v>4565</v>
      </c>
      <c r="K499" s="250" t="s">
        <v>4566</v>
      </c>
      <c r="L499" s="252">
        <v>7163370101</v>
      </c>
      <c r="M499" s="250" t="b">
        <v>1</v>
      </c>
      <c r="N499" s="251">
        <v>0.807</v>
      </c>
      <c r="O499" s="251">
        <v>0.685</v>
      </c>
      <c r="P499" s="251">
        <v>1.1103</v>
      </c>
      <c r="Q499" s="250">
        <v>796</v>
      </c>
    </row>
    <row r="500" spans="1:17" ht="12.75">
      <c r="A500">
        <f t="shared" si="7"/>
        <v>500</v>
      </c>
      <c r="B500" s="249" t="s">
        <v>4854</v>
      </c>
      <c r="C500" t="s">
        <v>2360</v>
      </c>
      <c r="D500" s="250" t="s">
        <v>4855</v>
      </c>
      <c r="E500" s="250" t="s">
        <v>4856</v>
      </c>
      <c r="F500" s="250" t="s">
        <v>4857</v>
      </c>
      <c r="G500" s="250" t="s">
        <v>4858</v>
      </c>
      <c r="H500" s="250" t="s">
        <v>4859</v>
      </c>
      <c r="I500" s="250" t="s">
        <v>4860</v>
      </c>
      <c r="J500" s="250" t="s">
        <v>4861</v>
      </c>
      <c r="K500" s="250" t="s">
        <v>4862</v>
      </c>
      <c r="L500" s="252">
        <v>5187858591</v>
      </c>
      <c r="M500" s="250" t="b">
        <v>1</v>
      </c>
      <c r="N500" s="251">
        <v>0.483</v>
      </c>
      <c r="O500" s="251">
        <v>0.213</v>
      </c>
      <c r="P500" s="251">
        <v>1.0066</v>
      </c>
      <c r="Q500" s="250">
        <v>5144</v>
      </c>
    </row>
    <row r="501" spans="1:17" ht="12.75">
      <c r="A501">
        <f t="shared" si="7"/>
        <v>501</v>
      </c>
      <c r="B501" s="249" t="s">
        <v>3440</v>
      </c>
      <c r="C501" t="s">
        <v>2375</v>
      </c>
      <c r="D501" s="250" t="s">
        <v>4864</v>
      </c>
      <c r="E501" s="250" t="s">
        <v>3441</v>
      </c>
      <c r="G501" s="250" t="s">
        <v>3442</v>
      </c>
      <c r="H501" s="250" t="s">
        <v>3443</v>
      </c>
      <c r="I501" s="250" t="s">
        <v>3444</v>
      </c>
      <c r="J501" s="250" t="s">
        <v>3415</v>
      </c>
      <c r="K501" s="250" t="s">
        <v>3416</v>
      </c>
      <c r="L501" s="252">
        <v>5182830161</v>
      </c>
      <c r="M501" s="250" t="b">
        <v>1</v>
      </c>
      <c r="N501" s="251">
        <v>0</v>
      </c>
      <c r="O501" s="251">
        <v>0</v>
      </c>
      <c r="P501" s="251">
        <v>0.9994</v>
      </c>
      <c r="Q501" s="250">
        <v>24</v>
      </c>
    </row>
    <row r="502" spans="1:17" ht="12.75">
      <c r="A502">
        <f t="shared" si="7"/>
        <v>502</v>
      </c>
      <c r="B502" s="249" t="s">
        <v>334</v>
      </c>
      <c r="C502" t="s">
        <v>2377</v>
      </c>
      <c r="D502" s="250" t="s">
        <v>4864</v>
      </c>
      <c r="E502" s="250" t="s">
        <v>335</v>
      </c>
      <c r="G502" s="250" t="s">
        <v>336</v>
      </c>
      <c r="H502" s="250" t="s">
        <v>337</v>
      </c>
      <c r="I502" s="250" t="s">
        <v>338</v>
      </c>
      <c r="J502" s="250" t="s">
        <v>322</v>
      </c>
      <c r="K502" s="250" t="s">
        <v>323</v>
      </c>
      <c r="L502" s="252">
        <v>5163794070</v>
      </c>
      <c r="M502" s="250" t="b">
        <v>1</v>
      </c>
      <c r="N502" s="251">
        <v>0.563</v>
      </c>
      <c r="O502" s="251">
        <v>0.508</v>
      </c>
      <c r="P502" s="251">
        <v>1.6646</v>
      </c>
      <c r="Q502" s="250">
        <v>1261</v>
      </c>
    </row>
    <row r="503" spans="1:17" ht="12.75">
      <c r="A503">
        <f t="shared" si="7"/>
        <v>503</v>
      </c>
      <c r="B503" s="249" t="s">
        <v>3488</v>
      </c>
      <c r="C503" t="s">
        <v>2394</v>
      </c>
      <c r="D503" s="250" t="s">
        <v>4812</v>
      </c>
      <c r="E503" s="250" t="s">
        <v>3489</v>
      </c>
      <c r="F503" s="250" t="s">
        <v>4857</v>
      </c>
      <c r="G503" s="250" t="s">
        <v>1341</v>
      </c>
      <c r="H503" s="250" t="s">
        <v>3490</v>
      </c>
      <c r="I503" s="250" t="s">
        <v>3491</v>
      </c>
      <c r="J503" s="250" t="s">
        <v>3492</v>
      </c>
      <c r="K503" s="250" t="s">
        <v>3493</v>
      </c>
      <c r="L503" s="252">
        <v>9149423000</v>
      </c>
      <c r="M503" s="250" t="b">
        <v>1</v>
      </c>
      <c r="N503" s="251">
        <v>0.401</v>
      </c>
      <c r="O503" s="251">
        <v>0.346</v>
      </c>
      <c r="P503" s="251">
        <v>1.2048</v>
      </c>
      <c r="Q503" s="250">
        <v>7383</v>
      </c>
    </row>
    <row r="504" spans="1:17" ht="12.75">
      <c r="A504">
        <f t="shared" si="7"/>
        <v>504</v>
      </c>
      <c r="B504" s="249" t="s">
        <v>2105</v>
      </c>
      <c r="C504" t="s">
        <v>2406</v>
      </c>
      <c r="D504" s="250" t="s">
        <v>4864</v>
      </c>
      <c r="E504" s="250" t="s">
        <v>2106</v>
      </c>
      <c r="G504" s="250" t="s">
        <v>2107</v>
      </c>
      <c r="H504" s="250" t="s">
        <v>2108</v>
      </c>
      <c r="I504" s="250" t="s">
        <v>2109</v>
      </c>
      <c r="J504" s="250" t="s">
        <v>2110</v>
      </c>
      <c r="K504" s="250" t="s">
        <v>2111</v>
      </c>
      <c r="L504" s="252">
        <v>3155948051</v>
      </c>
      <c r="M504" s="250" t="b">
        <v>1</v>
      </c>
      <c r="N504" s="251">
        <v>0.8</v>
      </c>
      <c r="O504" s="251">
        <v>0.694</v>
      </c>
      <c r="P504" s="251">
        <v>1.0576</v>
      </c>
      <c r="Q504" s="250">
        <v>1855</v>
      </c>
    </row>
    <row r="505" spans="1:17" ht="12.75">
      <c r="A505">
        <f t="shared" si="7"/>
        <v>505</v>
      </c>
      <c r="B505" s="249" t="s">
        <v>582</v>
      </c>
      <c r="C505" t="s">
        <v>2355</v>
      </c>
      <c r="D505" s="250" t="s">
        <v>4812</v>
      </c>
      <c r="E505" s="250" t="s">
        <v>4841</v>
      </c>
      <c r="G505" s="250" t="s">
        <v>2035</v>
      </c>
      <c r="H505" s="250" t="s">
        <v>583</v>
      </c>
      <c r="I505" s="250" t="s">
        <v>584</v>
      </c>
      <c r="J505" s="250" t="s">
        <v>585</v>
      </c>
      <c r="K505" s="250" t="s">
        <v>586</v>
      </c>
      <c r="L505" s="252">
        <v>9146695414</v>
      </c>
      <c r="M505" s="250" t="b">
        <v>1</v>
      </c>
      <c r="N505" s="251">
        <v>0.17</v>
      </c>
      <c r="O505" s="251">
        <v>0</v>
      </c>
      <c r="P505" s="251">
        <v>1.4537</v>
      </c>
      <c r="Q505" s="250">
        <v>1171</v>
      </c>
    </row>
    <row r="506" spans="1:17" ht="12.75">
      <c r="A506">
        <f t="shared" si="7"/>
        <v>506</v>
      </c>
      <c r="B506" s="249" t="s">
        <v>1911</v>
      </c>
      <c r="C506" t="s">
        <v>2377</v>
      </c>
      <c r="D506" s="250" t="s">
        <v>4812</v>
      </c>
      <c r="E506" s="250" t="s">
        <v>4821</v>
      </c>
      <c r="G506" s="250" t="s">
        <v>156</v>
      </c>
      <c r="H506" s="250" t="s">
        <v>1912</v>
      </c>
      <c r="I506" s="250" t="s">
        <v>1913</v>
      </c>
      <c r="J506" s="250" t="s">
        <v>1914</v>
      </c>
      <c r="K506" s="250" t="s">
        <v>1915</v>
      </c>
      <c r="L506" s="252">
        <v>5167050355</v>
      </c>
      <c r="M506" s="250" t="b">
        <v>1</v>
      </c>
      <c r="N506" s="251">
        <v>0</v>
      </c>
      <c r="O506" s="251">
        <v>0</v>
      </c>
      <c r="P506" s="251">
        <v>1.6646</v>
      </c>
      <c r="Q506" s="250">
        <v>2266</v>
      </c>
    </row>
    <row r="507" spans="1:17" ht="12.75">
      <c r="A507">
        <f t="shared" si="7"/>
        <v>507</v>
      </c>
      <c r="B507" s="249" t="s">
        <v>1814</v>
      </c>
      <c r="C507" t="s">
        <v>2378</v>
      </c>
      <c r="D507" s="250" t="s">
        <v>4864</v>
      </c>
      <c r="E507" s="250" t="s">
        <v>1353</v>
      </c>
      <c r="F507" s="250" t="s">
        <v>2786</v>
      </c>
      <c r="G507" s="250" t="s">
        <v>1815</v>
      </c>
      <c r="H507" s="250" t="s">
        <v>1816</v>
      </c>
      <c r="I507" s="250" t="s">
        <v>1817</v>
      </c>
      <c r="J507" s="250" t="s">
        <v>1818</v>
      </c>
      <c r="K507" s="250" t="s">
        <v>1819</v>
      </c>
      <c r="L507" s="252">
        <v>3154523128</v>
      </c>
      <c r="M507" s="250" t="b">
        <v>1</v>
      </c>
      <c r="N507" s="251">
        <v>0.748</v>
      </c>
      <c r="O507" s="251">
        <v>0.647</v>
      </c>
      <c r="P507" s="251">
        <v>0.9572</v>
      </c>
      <c r="Q507" s="250">
        <v>9769</v>
      </c>
    </row>
    <row r="508" spans="1:17" ht="12.75">
      <c r="A508">
        <f t="shared" si="7"/>
        <v>508</v>
      </c>
      <c r="B508" s="249" t="s">
        <v>2010</v>
      </c>
      <c r="C508" t="s">
        <v>2380</v>
      </c>
      <c r="D508" s="250" t="s">
        <v>4812</v>
      </c>
      <c r="E508" s="250" t="s">
        <v>2561</v>
      </c>
      <c r="F508" s="250" t="s">
        <v>2505</v>
      </c>
      <c r="G508" s="250" t="s">
        <v>2811</v>
      </c>
      <c r="H508" s="250" t="s">
        <v>2011</v>
      </c>
      <c r="I508" s="250" t="s">
        <v>2012</v>
      </c>
      <c r="J508" s="250" t="s">
        <v>2013</v>
      </c>
      <c r="K508" s="250" t="s">
        <v>2014</v>
      </c>
      <c r="L508" s="252">
        <v>7166943206</v>
      </c>
      <c r="M508" s="250" t="b">
        <v>1</v>
      </c>
      <c r="N508" s="251">
        <v>0.797</v>
      </c>
      <c r="O508" s="251">
        <v>0.685</v>
      </c>
      <c r="P508" s="251">
        <v>1.1763</v>
      </c>
      <c r="Q508" s="250">
        <v>5470</v>
      </c>
    </row>
    <row r="509" spans="1:17" ht="12.75">
      <c r="A509">
        <f t="shared" si="7"/>
        <v>509</v>
      </c>
      <c r="B509" s="249" t="s">
        <v>4345</v>
      </c>
      <c r="C509" t="s">
        <v>2400</v>
      </c>
      <c r="D509" s="250" t="s">
        <v>4812</v>
      </c>
      <c r="E509" s="250" t="s">
        <v>2490</v>
      </c>
      <c r="F509" s="250" t="s">
        <v>2614</v>
      </c>
      <c r="G509" s="250" t="s">
        <v>4346</v>
      </c>
      <c r="H509" s="250" t="s">
        <v>4347</v>
      </c>
      <c r="I509" s="250" t="s">
        <v>4348</v>
      </c>
      <c r="J509" s="250" t="s">
        <v>4349</v>
      </c>
      <c r="K509" s="250" t="s">
        <v>4350</v>
      </c>
      <c r="L509" s="252">
        <v>5184943015</v>
      </c>
      <c r="M509" s="250" t="b">
        <v>1</v>
      </c>
      <c r="N509" s="251">
        <v>0.324</v>
      </c>
      <c r="O509" s="251">
        <v>0</v>
      </c>
      <c r="P509" s="251">
        <v>0.972</v>
      </c>
      <c r="Q509" s="250">
        <v>698</v>
      </c>
    </row>
    <row r="510" spans="1:17" ht="12.75">
      <c r="A510">
        <f t="shared" si="7"/>
        <v>510</v>
      </c>
      <c r="B510" s="249" t="s">
        <v>1654</v>
      </c>
      <c r="C510" t="s">
        <v>2371</v>
      </c>
      <c r="D510" s="250" t="s">
        <v>4864</v>
      </c>
      <c r="E510" s="250" t="s">
        <v>1655</v>
      </c>
      <c r="G510" s="250" t="s">
        <v>1656</v>
      </c>
      <c r="H510" s="250" t="s">
        <v>1657</v>
      </c>
      <c r="I510" s="250" t="s">
        <v>1658</v>
      </c>
      <c r="J510" s="250" t="s">
        <v>1659</v>
      </c>
      <c r="K510" s="250" t="s">
        <v>1660</v>
      </c>
      <c r="L510" s="252">
        <v>9143738146</v>
      </c>
      <c r="M510" s="250" t="b">
        <v>1</v>
      </c>
      <c r="N510" s="251">
        <v>0.594</v>
      </c>
      <c r="O510" s="251">
        <v>0.297</v>
      </c>
      <c r="P510" s="251">
        <v>1.0694</v>
      </c>
      <c r="Q510" s="250">
        <v>1073</v>
      </c>
    </row>
    <row r="511" spans="1:17" ht="12.75">
      <c r="A511">
        <f t="shared" si="7"/>
        <v>511</v>
      </c>
      <c r="B511" s="249" t="s">
        <v>2784</v>
      </c>
      <c r="C511" t="s">
        <v>2374</v>
      </c>
      <c r="D511" s="250" t="s">
        <v>4812</v>
      </c>
      <c r="E511" s="250" t="s">
        <v>2785</v>
      </c>
      <c r="F511" s="250" t="s">
        <v>2786</v>
      </c>
      <c r="G511" s="250" t="s">
        <v>2787</v>
      </c>
      <c r="H511" s="250" t="s">
        <v>2788</v>
      </c>
      <c r="I511" s="250" t="s">
        <v>2789</v>
      </c>
      <c r="J511" s="250" t="s">
        <v>2790</v>
      </c>
      <c r="K511" s="250" t="s">
        <v>2791</v>
      </c>
      <c r="L511" s="252">
        <v>5182988242</v>
      </c>
      <c r="M511" s="250" t="b">
        <v>1</v>
      </c>
      <c r="N511" s="251">
        <v>0.823</v>
      </c>
      <c r="O511" s="251">
        <v>0.726</v>
      </c>
      <c r="P511" s="251">
        <v>0.9257</v>
      </c>
      <c r="Q511" s="250">
        <v>1619</v>
      </c>
    </row>
    <row r="512" spans="1:17" ht="12.75">
      <c r="A512">
        <f t="shared" si="7"/>
        <v>512</v>
      </c>
      <c r="B512" s="249" t="s">
        <v>2798</v>
      </c>
      <c r="C512" t="s">
        <v>2374</v>
      </c>
      <c r="D512" s="250" t="s">
        <v>4812</v>
      </c>
      <c r="E512" s="250" t="s">
        <v>2579</v>
      </c>
      <c r="F512" s="250" t="s">
        <v>2701</v>
      </c>
      <c r="G512" s="250" t="s">
        <v>2799</v>
      </c>
      <c r="H512" s="250" t="s">
        <v>2800</v>
      </c>
      <c r="I512" s="250" t="s">
        <v>2801</v>
      </c>
      <c r="J512" s="250" t="s">
        <v>2802</v>
      </c>
      <c r="K512" s="250" t="s">
        <v>2803</v>
      </c>
      <c r="L512" s="252">
        <v>5185947060</v>
      </c>
      <c r="M512" s="250" t="b">
        <v>1</v>
      </c>
      <c r="N512" s="251">
        <v>0.852</v>
      </c>
      <c r="O512" s="251">
        <v>0.768</v>
      </c>
      <c r="P512" s="251">
        <v>0.9257</v>
      </c>
      <c r="Q512" s="250">
        <v>1239</v>
      </c>
    </row>
    <row r="513" spans="1:17" ht="12.75">
      <c r="A513">
        <f t="shared" si="7"/>
        <v>513</v>
      </c>
      <c r="B513" s="249" t="s">
        <v>4046</v>
      </c>
      <c r="C513" t="s">
        <v>2367</v>
      </c>
      <c r="D513" s="250" t="s">
        <v>4855</v>
      </c>
      <c r="E513" s="250" t="s">
        <v>2579</v>
      </c>
      <c r="F513" s="250" t="s">
        <v>2548</v>
      </c>
      <c r="G513" s="250" t="s">
        <v>4047</v>
      </c>
      <c r="H513" s="250" t="s">
        <v>4048</v>
      </c>
      <c r="I513" s="250" t="s">
        <v>4049</v>
      </c>
      <c r="J513" s="250" t="s">
        <v>4050</v>
      </c>
      <c r="K513" s="250" t="s">
        <v>4051</v>
      </c>
      <c r="L513" s="252">
        <v>5162619000</v>
      </c>
      <c r="M513" s="250" t="b">
        <v>1</v>
      </c>
      <c r="N513" s="251">
        <v>0.277</v>
      </c>
      <c r="O513" s="251">
        <v>0</v>
      </c>
      <c r="P513" s="251">
        <v>1.6876</v>
      </c>
      <c r="Q513" s="250">
        <v>5329</v>
      </c>
    </row>
    <row r="514" spans="1:17" ht="12.75">
      <c r="A514">
        <f aca="true" t="shared" si="8" ref="A514:A577">A513+1</f>
        <v>514</v>
      </c>
      <c r="B514" s="249" t="s">
        <v>485</v>
      </c>
      <c r="C514" t="s">
        <v>2402</v>
      </c>
      <c r="D514" s="250" t="s">
        <v>4855</v>
      </c>
      <c r="E514" s="250" t="s">
        <v>4205</v>
      </c>
      <c r="G514" s="250" t="s">
        <v>486</v>
      </c>
      <c r="H514" s="250" t="s">
        <v>487</v>
      </c>
      <c r="I514" s="250" t="s">
        <v>488</v>
      </c>
      <c r="J514" s="250" t="s">
        <v>489</v>
      </c>
      <c r="K514" s="250" t="s">
        <v>490</v>
      </c>
      <c r="L514" s="252">
        <v>5188634332</v>
      </c>
      <c r="M514" s="250" t="b">
        <v>1</v>
      </c>
      <c r="N514" s="251">
        <v>0.687</v>
      </c>
      <c r="O514" s="251">
        <v>0.243</v>
      </c>
      <c r="P514" s="251">
        <v>1.0258</v>
      </c>
      <c r="Q514" s="250">
        <v>612</v>
      </c>
    </row>
    <row r="515" spans="1:17" ht="12.75">
      <c r="A515">
        <f t="shared" si="8"/>
        <v>515</v>
      </c>
      <c r="B515" s="249" t="s">
        <v>891</v>
      </c>
      <c r="C515" t="s">
        <v>2358</v>
      </c>
      <c r="D515" s="250" t="s">
        <v>4855</v>
      </c>
      <c r="E515" s="250" t="s">
        <v>2579</v>
      </c>
      <c r="G515" s="250" t="s">
        <v>892</v>
      </c>
      <c r="H515" s="250" t="s">
        <v>893</v>
      </c>
      <c r="I515" s="250" t="s">
        <v>894</v>
      </c>
      <c r="J515" s="250" t="s">
        <v>895</v>
      </c>
      <c r="K515" s="250" t="s">
        <v>896</v>
      </c>
      <c r="L515" s="252">
        <v>6073343211</v>
      </c>
      <c r="M515" s="250" t="b">
        <v>1</v>
      </c>
      <c r="N515" s="251">
        <v>0.845</v>
      </c>
      <c r="O515" s="251">
        <v>0.767</v>
      </c>
      <c r="P515" s="251">
        <v>0.9998</v>
      </c>
      <c r="Q515" s="250">
        <v>2487</v>
      </c>
    </row>
    <row r="516" spans="1:17" ht="12.75">
      <c r="A516">
        <f t="shared" si="8"/>
        <v>516</v>
      </c>
      <c r="B516" s="249" t="s">
        <v>266</v>
      </c>
      <c r="C516" t="s">
        <v>2396</v>
      </c>
      <c r="D516" s="250" t="s">
        <v>4812</v>
      </c>
      <c r="E516" s="250" t="s">
        <v>2526</v>
      </c>
      <c r="F516" s="250" t="s">
        <v>4849</v>
      </c>
      <c r="G516" s="250" t="s">
        <v>267</v>
      </c>
      <c r="H516" s="250" t="s">
        <v>268</v>
      </c>
      <c r="I516" s="250" t="s">
        <v>269</v>
      </c>
      <c r="J516" s="250" t="s">
        <v>270</v>
      </c>
      <c r="K516" s="250" t="s">
        <v>271</v>
      </c>
      <c r="L516" s="252">
        <v>3153536631</v>
      </c>
      <c r="M516" s="250" t="b">
        <v>1</v>
      </c>
      <c r="N516" s="251">
        <v>0.88</v>
      </c>
      <c r="O516" s="251">
        <v>0.812</v>
      </c>
      <c r="P516" s="251">
        <v>0.9543</v>
      </c>
      <c r="Q516" s="250">
        <v>1273</v>
      </c>
    </row>
    <row r="517" spans="1:17" ht="12.75">
      <c r="A517">
        <f t="shared" si="8"/>
        <v>517</v>
      </c>
      <c r="B517" s="249" t="s">
        <v>107</v>
      </c>
      <c r="C517" t="s">
        <v>2394</v>
      </c>
      <c r="D517" s="250" t="s">
        <v>4900</v>
      </c>
      <c r="E517" s="250" t="s">
        <v>3938</v>
      </c>
      <c r="G517" s="250" t="s">
        <v>108</v>
      </c>
      <c r="H517" s="250" t="s">
        <v>109</v>
      </c>
      <c r="I517" s="250" t="s">
        <v>110</v>
      </c>
      <c r="J517" s="250" t="s">
        <v>111</v>
      </c>
      <c r="K517" s="250" t="s">
        <v>112</v>
      </c>
      <c r="L517" s="252">
        <v>9143537010</v>
      </c>
      <c r="M517" s="250" t="b">
        <v>1</v>
      </c>
      <c r="N517" s="251">
        <v>0.376</v>
      </c>
      <c r="O517" s="251">
        <v>0.209</v>
      </c>
      <c r="P517" s="251">
        <v>1.2048</v>
      </c>
      <c r="Q517" s="250">
        <v>3082</v>
      </c>
    </row>
    <row r="518" spans="1:17" ht="12.75">
      <c r="A518">
        <f t="shared" si="8"/>
        <v>518</v>
      </c>
      <c r="B518" s="249" t="s">
        <v>1071</v>
      </c>
      <c r="C518" t="s">
        <v>2362</v>
      </c>
      <c r="D518" s="250" t="s">
        <v>4812</v>
      </c>
      <c r="E518" s="250" t="s">
        <v>2605</v>
      </c>
      <c r="F518" s="250" t="s">
        <v>730</v>
      </c>
      <c r="G518" s="250" t="s">
        <v>1072</v>
      </c>
      <c r="H518" s="250" t="s">
        <v>1073</v>
      </c>
      <c r="I518" s="250" t="s">
        <v>1074</v>
      </c>
      <c r="J518" s="250" t="s">
        <v>1075</v>
      </c>
      <c r="K518" s="250" t="s">
        <v>1076</v>
      </c>
      <c r="L518" s="252">
        <v>7169485211</v>
      </c>
      <c r="M518" s="250" t="b">
        <v>1</v>
      </c>
      <c r="N518" s="251">
        <v>0.874</v>
      </c>
      <c r="O518" s="251">
        <v>0.803</v>
      </c>
      <c r="P518" s="251">
        <v>1.1045</v>
      </c>
      <c r="Q518" s="250">
        <v>1252</v>
      </c>
    </row>
    <row r="519" spans="1:17" ht="12.75">
      <c r="A519">
        <f t="shared" si="8"/>
        <v>519</v>
      </c>
      <c r="B519" s="249" t="s">
        <v>1593</v>
      </c>
      <c r="C519" t="s">
        <v>2377</v>
      </c>
      <c r="D519" s="250" t="s">
        <v>4855</v>
      </c>
      <c r="E519" s="250" t="s">
        <v>4879</v>
      </c>
      <c r="G519" s="250" t="s">
        <v>4850</v>
      </c>
      <c r="H519" s="250" t="s">
        <v>1594</v>
      </c>
      <c r="I519" s="250" t="s">
        <v>1595</v>
      </c>
      <c r="J519" s="250" t="s">
        <v>1596</v>
      </c>
      <c r="K519" s="250" t="s">
        <v>1597</v>
      </c>
      <c r="L519" s="252">
        <v>5166781200</v>
      </c>
      <c r="M519" s="250" t="b">
        <v>1</v>
      </c>
      <c r="N519" s="251">
        <v>0.408</v>
      </c>
      <c r="O519" s="251">
        <v>0.203</v>
      </c>
      <c r="P519" s="251">
        <v>1.6646</v>
      </c>
      <c r="Q519" s="250">
        <v>5583</v>
      </c>
    </row>
    <row r="520" spans="1:17" ht="12.75">
      <c r="A520">
        <f t="shared" si="8"/>
        <v>520</v>
      </c>
      <c r="B520" s="249" t="s">
        <v>3750</v>
      </c>
      <c r="C520" t="s">
        <v>2395</v>
      </c>
      <c r="D520" s="250" t="s">
        <v>4812</v>
      </c>
      <c r="E520" s="250" t="s">
        <v>1930</v>
      </c>
      <c r="G520" s="250" t="s">
        <v>3751</v>
      </c>
      <c r="H520" s="250" t="s">
        <v>3752</v>
      </c>
      <c r="I520" s="250" t="s">
        <v>3753</v>
      </c>
      <c r="J520" s="250" t="s">
        <v>3754</v>
      </c>
      <c r="K520" s="250" t="s">
        <v>3755</v>
      </c>
      <c r="L520" s="252">
        <v>6075943341</v>
      </c>
      <c r="M520" s="250" t="b">
        <v>1</v>
      </c>
      <c r="N520" s="251">
        <v>0.855</v>
      </c>
      <c r="O520" s="251">
        <v>0.761</v>
      </c>
      <c r="P520" s="251">
        <v>0.9663</v>
      </c>
      <c r="Q520" s="250">
        <v>973</v>
      </c>
    </row>
    <row r="521" spans="1:17" ht="12.75">
      <c r="A521">
        <f t="shared" si="8"/>
        <v>521</v>
      </c>
      <c r="B521" s="249" t="s">
        <v>272</v>
      </c>
      <c r="C521" t="s">
        <v>2396</v>
      </c>
      <c r="D521" s="250" t="s">
        <v>4812</v>
      </c>
      <c r="E521" s="250" t="s">
        <v>2526</v>
      </c>
      <c r="F521" s="250" t="s">
        <v>2701</v>
      </c>
      <c r="G521" s="250" t="s">
        <v>2039</v>
      </c>
      <c r="H521" s="250" t="s">
        <v>273</v>
      </c>
      <c r="I521" s="250" t="s">
        <v>274</v>
      </c>
      <c r="J521" s="250" t="s">
        <v>275</v>
      </c>
      <c r="K521" s="250" t="s">
        <v>276</v>
      </c>
      <c r="L521" s="252">
        <v>3153930900</v>
      </c>
      <c r="M521" s="250" t="b">
        <v>1</v>
      </c>
      <c r="N521" s="251">
        <v>0.897</v>
      </c>
      <c r="O521" s="251">
        <v>0.838</v>
      </c>
      <c r="P521" s="251">
        <v>0.9543</v>
      </c>
      <c r="Q521" s="250">
        <v>2460</v>
      </c>
    </row>
    <row r="522" spans="1:17" ht="12.75">
      <c r="A522">
        <f t="shared" si="8"/>
        <v>522</v>
      </c>
      <c r="B522" s="249" t="s">
        <v>2663</v>
      </c>
      <c r="C522" t="s">
        <v>2365</v>
      </c>
      <c r="D522" s="250" t="s">
        <v>4812</v>
      </c>
      <c r="E522" s="250" t="s">
        <v>2664</v>
      </c>
      <c r="F522" s="250" t="s">
        <v>2665</v>
      </c>
      <c r="G522" s="250" t="s">
        <v>2666</v>
      </c>
      <c r="H522" s="250" t="s">
        <v>2667</v>
      </c>
      <c r="I522" s="250" t="s">
        <v>2668</v>
      </c>
      <c r="J522" s="250" t="s">
        <v>2669</v>
      </c>
      <c r="K522" s="250" t="s">
        <v>2670</v>
      </c>
      <c r="L522" s="252">
        <v>7163754417</v>
      </c>
      <c r="M522" s="250" t="b">
        <v>1</v>
      </c>
      <c r="N522" s="251">
        <v>0.832</v>
      </c>
      <c r="O522" s="251">
        <v>0.758</v>
      </c>
      <c r="P522" s="251">
        <v>0.9297</v>
      </c>
      <c r="Q522" s="250">
        <v>2685</v>
      </c>
    </row>
    <row r="523" spans="1:17" ht="12.75">
      <c r="A523">
        <f t="shared" si="8"/>
        <v>523</v>
      </c>
      <c r="B523" s="249" t="s">
        <v>4917</v>
      </c>
      <c r="C523" t="s">
        <v>2388</v>
      </c>
      <c r="D523" s="250" t="s">
        <v>4812</v>
      </c>
      <c r="E523" s="250" t="s">
        <v>1599</v>
      </c>
      <c r="G523" s="250" t="s">
        <v>4918</v>
      </c>
      <c r="H523" s="250" t="s">
        <v>4919</v>
      </c>
      <c r="I523" s="250" t="s">
        <v>4920</v>
      </c>
      <c r="J523" s="250" t="s">
        <v>4921</v>
      </c>
      <c r="K523" s="250" t="s">
        <v>4922</v>
      </c>
      <c r="L523" s="252">
        <v>3153632550</v>
      </c>
      <c r="M523" s="250" t="b">
        <v>1</v>
      </c>
      <c r="N523" s="251">
        <v>0.817</v>
      </c>
      <c r="O523" s="251">
        <v>0.73</v>
      </c>
      <c r="P523" s="251">
        <v>0.9335</v>
      </c>
      <c r="Q523" s="250">
        <v>2724</v>
      </c>
    </row>
    <row r="524" spans="1:17" ht="12.75">
      <c r="A524">
        <f t="shared" si="8"/>
        <v>524</v>
      </c>
      <c r="B524" s="249" t="s">
        <v>1493</v>
      </c>
      <c r="C524" t="s">
        <v>2388</v>
      </c>
      <c r="D524" s="250" t="s">
        <v>4812</v>
      </c>
      <c r="E524" s="250" t="s">
        <v>880</v>
      </c>
      <c r="F524" s="250" t="s">
        <v>2773</v>
      </c>
      <c r="G524" s="250" t="s">
        <v>4035</v>
      </c>
      <c r="H524" s="250" t="s">
        <v>4919</v>
      </c>
      <c r="I524" s="250" t="s">
        <v>788</v>
      </c>
      <c r="J524" s="250" t="s">
        <v>4921</v>
      </c>
      <c r="K524" s="250" t="s">
        <v>4922</v>
      </c>
      <c r="L524" s="252">
        <v>3153632550</v>
      </c>
      <c r="M524" s="250" t="b">
        <v>0</v>
      </c>
      <c r="N524" s="251">
        <v>0</v>
      </c>
      <c r="O524" s="251">
        <v>0</v>
      </c>
      <c r="P524" s="251">
        <v>0.9335</v>
      </c>
      <c r="Q524" s="250">
        <v>0</v>
      </c>
    </row>
    <row r="525" spans="1:17" ht="12.75">
      <c r="A525">
        <f t="shared" si="8"/>
        <v>525</v>
      </c>
      <c r="B525" s="249" t="s">
        <v>3331</v>
      </c>
      <c r="C525" t="s">
        <v>2404</v>
      </c>
      <c r="D525" s="250" t="s">
        <v>4812</v>
      </c>
      <c r="E525" s="250" t="s">
        <v>2526</v>
      </c>
      <c r="F525" s="250" t="s">
        <v>2483</v>
      </c>
      <c r="G525" s="250" t="s">
        <v>3332</v>
      </c>
      <c r="H525" s="250" t="s">
        <v>3333</v>
      </c>
      <c r="I525" s="250" t="s">
        <v>3334</v>
      </c>
      <c r="J525" s="250" t="s">
        <v>3335</v>
      </c>
      <c r="K525" s="250" t="s">
        <v>3336</v>
      </c>
      <c r="L525" s="252">
        <v>6074328200</v>
      </c>
      <c r="M525" s="250" t="b">
        <v>1</v>
      </c>
      <c r="N525" s="251">
        <v>0.687</v>
      </c>
      <c r="O525" s="251">
        <v>0.585</v>
      </c>
      <c r="P525" s="251">
        <v>1.0045</v>
      </c>
      <c r="Q525" s="250">
        <v>2213</v>
      </c>
    </row>
    <row r="526" spans="1:17" ht="12.75">
      <c r="A526">
        <f t="shared" si="8"/>
        <v>526</v>
      </c>
      <c r="B526" s="249" t="s">
        <v>4107</v>
      </c>
      <c r="C526" t="s">
        <v>2378</v>
      </c>
      <c r="D526" s="250" t="s">
        <v>4812</v>
      </c>
      <c r="E526" s="250" t="s">
        <v>1629</v>
      </c>
      <c r="G526" s="250" t="s">
        <v>4108</v>
      </c>
      <c r="H526" s="250" t="s">
        <v>4109</v>
      </c>
      <c r="I526" s="250" t="s">
        <v>4110</v>
      </c>
      <c r="J526" s="250" t="s">
        <v>4082</v>
      </c>
      <c r="K526" s="250" t="s">
        <v>4111</v>
      </c>
      <c r="L526" s="252">
        <v>3154921701</v>
      </c>
      <c r="M526" s="250" t="b">
        <v>1</v>
      </c>
      <c r="N526" s="251">
        <v>0.755</v>
      </c>
      <c r="O526" s="251">
        <v>0.652</v>
      </c>
      <c r="P526" s="251">
        <v>0.9572</v>
      </c>
      <c r="Q526" s="250">
        <v>1090</v>
      </c>
    </row>
    <row r="527" spans="1:17" ht="12.75">
      <c r="A527">
        <f t="shared" si="8"/>
        <v>527</v>
      </c>
      <c r="B527" s="249" t="s">
        <v>3157</v>
      </c>
      <c r="C527" t="s">
        <v>2399</v>
      </c>
      <c r="D527" s="250" t="s">
        <v>4812</v>
      </c>
      <c r="E527" s="250" t="s">
        <v>4243</v>
      </c>
      <c r="F527" s="250" t="s">
        <v>4829</v>
      </c>
      <c r="G527" s="250" t="s">
        <v>2599</v>
      </c>
      <c r="H527" s="250" t="s">
        <v>3158</v>
      </c>
      <c r="I527" s="250" t="s">
        <v>3159</v>
      </c>
      <c r="J527" s="250" t="s">
        <v>3160</v>
      </c>
      <c r="K527" s="250" t="s">
        <v>3161</v>
      </c>
      <c r="L527" s="252">
        <v>9146576383</v>
      </c>
      <c r="M527" s="250" t="b">
        <v>1</v>
      </c>
      <c r="N527" s="251">
        <v>0.31</v>
      </c>
      <c r="O527" s="251">
        <v>0.044</v>
      </c>
      <c r="P527" s="251">
        <v>1.0562</v>
      </c>
      <c r="Q527" s="250">
        <v>2368</v>
      </c>
    </row>
    <row r="528" spans="1:17" ht="12.75">
      <c r="A528">
        <f t="shared" si="8"/>
        <v>528</v>
      </c>
      <c r="B528" s="249" t="s">
        <v>491</v>
      </c>
      <c r="C528" t="s">
        <v>2402</v>
      </c>
      <c r="D528" s="250" t="s">
        <v>4812</v>
      </c>
      <c r="E528" s="250" t="s">
        <v>492</v>
      </c>
      <c r="F528" s="250" t="s">
        <v>4857</v>
      </c>
      <c r="G528" s="250" t="s">
        <v>493</v>
      </c>
      <c r="H528" s="250" t="s">
        <v>494</v>
      </c>
      <c r="I528" s="250" t="s">
        <v>495</v>
      </c>
      <c r="J528" s="250" t="s">
        <v>496</v>
      </c>
      <c r="K528" s="250" t="s">
        <v>497</v>
      </c>
      <c r="L528" s="252">
        <v>5185682014</v>
      </c>
      <c r="M528" s="250" t="b">
        <v>1</v>
      </c>
      <c r="N528" s="251">
        <v>0.819</v>
      </c>
      <c r="O528" s="251">
        <v>0.709</v>
      </c>
      <c r="P528" s="251">
        <v>1.0258</v>
      </c>
      <c r="Q528" s="250">
        <v>500</v>
      </c>
    </row>
    <row r="529" spans="1:17" ht="12.75">
      <c r="A529">
        <f t="shared" si="8"/>
        <v>529</v>
      </c>
      <c r="B529" s="249" t="s">
        <v>4567</v>
      </c>
      <c r="C529" t="s">
        <v>2359</v>
      </c>
      <c r="D529" s="250" t="s">
        <v>4812</v>
      </c>
      <c r="E529" s="250" t="s">
        <v>4841</v>
      </c>
      <c r="F529" s="250" t="s">
        <v>2498</v>
      </c>
      <c r="G529" s="250" t="s">
        <v>4568</v>
      </c>
      <c r="H529" s="250" t="s">
        <v>4569</v>
      </c>
      <c r="I529" s="250" t="s">
        <v>4570</v>
      </c>
      <c r="J529" s="250" t="s">
        <v>4571</v>
      </c>
      <c r="K529" s="250" t="s">
        <v>4572</v>
      </c>
      <c r="L529" s="252">
        <v>7162096209</v>
      </c>
      <c r="M529" s="250" t="b">
        <v>1</v>
      </c>
      <c r="N529" s="251">
        <v>0.7</v>
      </c>
      <c r="O529" s="251">
        <v>0.56</v>
      </c>
      <c r="P529" s="251">
        <v>1.1103</v>
      </c>
      <c r="Q529" s="250">
        <v>5056</v>
      </c>
    </row>
    <row r="530" spans="1:17" ht="12.75">
      <c r="A530">
        <f t="shared" si="8"/>
        <v>530</v>
      </c>
      <c r="B530" s="249" t="s">
        <v>1795</v>
      </c>
      <c r="C530" t="s">
        <v>2357</v>
      </c>
      <c r="D530" s="250" t="s">
        <v>4812</v>
      </c>
      <c r="E530" s="250" t="s">
        <v>834</v>
      </c>
      <c r="G530" s="250" t="s">
        <v>1796</v>
      </c>
      <c r="H530" s="250" t="s">
        <v>1797</v>
      </c>
      <c r="I530" s="250" t="s">
        <v>1798</v>
      </c>
      <c r="J530" s="250" t="s">
        <v>1799</v>
      </c>
      <c r="K530" s="250" t="s">
        <v>1800</v>
      </c>
      <c r="L530" s="252">
        <v>3157687824</v>
      </c>
      <c r="M530" s="250" t="b">
        <v>1</v>
      </c>
      <c r="N530" s="251">
        <v>0.792</v>
      </c>
      <c r="O530" s="251">
        <v>0.721</v>
      </c>
      <c r="P530" s="251">
        <v>0.9335</v>
      </c>
      <c r="Q530" s="250">
        <v>801</v>
      </c>
    </row>
    <row r="531" spans="1:17" ht="12.75">
      <c r="A531">
        <f t="shared" si="8"/>
        <v>531</v>
      </c>
      <c r="B531" s="249" t="s">
        <v>587</v>
      </c>
      <c r="C531" t="s">
        <v>2355</v>
      </c>
      <c r="D531" s="250" t="s">
        <v>4812</v>
      </c>
      <c r="E531" s="250" t="s">
        <v>4821</v>
      </c>
      <c r="F531" s="250" t="s">
        <v>2548</v>
      </c>
      <c r="G531" s="250" t="s">
        <v>588</v>
      </c>
      <c r="H531" s="250" t="s">
        <v>589</v>
      </c>
      <c r="I531" s="250" t="s">
        <v>590</v>
      </c>
      <c r="J531" s="250" t="s">
        <v>591</v>
      </c>
      <c r="K531" s="250" t="s">
        <v>592</v>
      </c>
      <c r="L531" s="252">
        <v>9149417700</v>
      </c>
      <c r="M531" s="250" t="b">
        <v>1</v>
      </c>
      <c r="N531" s="251">
        <v>0.286</v>
      </c>
      <c r="O531" s="251">
        <v>0.044</v>
      </c>
      <c r="P531" s="251">
        <v>1.4537</v>
      </c>
      <c r="Q531" s="250">
        <v>3381</v>
      </c>
    </row>
    <row r="532" spans="1:17" ht="12.75">
      <c r="A532">
        <f t="shared" si="8"/>
        <v>532</v>
      </c>
      <c r="B532" s="249" t="s">
        <v>3279</v>
      </c>
      <c r="C532" t="s">
        <v>2366</v>
      </c>
      <c r="D532" s="250" t="s">
        <v>4812</v>
      </c>
      <c r="E532" s="250" t="s">
        <v>4153</v>
      </c>
      <c r="G532" s="250" t="s">
        <v>4154</v>
      </c>
      <c r="H532" s="250" t="s">
        <v>3280</v>
      </c>
      <c r="I532" s="250" t="s">
        <v>3281</v>
      </c>
      <c r="J532" s="250" t="s">
        <v>3282</v>
      </c>
      <c r="K532" s="250" t="s">
        <v>3283</v>
      </c>
      <c r="L532" s="252">
        <v>3153415885</v>
      </c>
      <c r="M532" s="250" t="b">
        <v>1</v>
      </c>
      <c r="N532" s="251">
        <v>0</v>
      </c>
      <c r="O532" s="251">
        <v>0</v>
      </c>
      <c r="P532" s="251">
        <v>1.0517</v>
      </c>
      <c r="Q532" s="250">
        <v>5298</v>
      </c>
    </row>
    <row r="533" spans="1:17" ht="12.75">
      <c r="A533">
        <f t="shared" si="8"/>
        <v>533</v>
      </c>
      <c r="B533" s="249" t="s">
        <v>897</v>
      </c>
      <c r="C533" t="s">
        <v>2358</v>
      </c>
      <c r="D533" s="250" t="s">
        <v>4864</v>
      </c>
      <c r="E533" s="250" t="s">
        <v>898</v>
      </c>
      <c r="G533" s="250" t="s">
        <v>899</v>
      </c>
      <c r="H533" s="250" t="s">
        <v>900</v>
      </c>
      <c r="I533" s="250" t="s">
        <v>901</v>
      </c>
      <c r="J533" s="250" t="s">
        <v>902</v>
      </c>
      <c r="K533" s="250" t="s">
        <v>903</v>
      </c>
      <c r="L533" s="252">
        <v>3156537218</v>
      </c>
      <c r="M533" s="250" t="b">
        <v>1</v>
      </c>
      <c r="N533" s="251">
        <v>0.827</v>
      </c>
      <c r="O533" s="251">
        <v>0.734</v>
      </c>
      <c r="P533" s="251">
        <v>0.9998</v>
      </c>
      <c r="Q533" s="250">
        <v>502</v>
      </c>
    </row>
    <row r="534" spans="1:17" ht="12.75">
      <c r="A534">
        <f t="shared" si="8"/>
        <v>534</v>
      </c>
      <c r="B534" s="249" t="s">
        <v>3057</v>
      </c>
      <c r="C534" t="s">
        <v>2403</v>
      </c>
      <c r="D534" s="250" t="s">
        <v>4812</v>
      </c>
      <c r="E534" s="250" t="s">
        <v>1078</v>
      </c>
      <c r="F534" s="250" t="s">
        <v>2548</v>
      </c>
      <c r="G534" s="250" t="s">
        <v>3058</v>
      </c>
      <c r="H534" s="250" t="s">
        <v>3059</v>
      </c>
      <c r="I534" s="250" t="s">
        <v>3060</v>
      </c>
      <c r="J534" s="250" t="s">
        <v>3061</v>
      </c>
      <c r="K534" s="250" t="s">
        <v>3062</v>
      </c>
      <c r="L534" s="252">
        <v>6076874550</v>
      </c>
      <c r="M534" s="250" t="b">
        <v>1</v>
      </c>
      <c r="N534" s="251">
        <v>0.756</v>
      </c>
      <c r="O534" s="251">
        <v>0.702</v>
      </c>
      <c r="P534" s="251">
        <v>0.9686</v>
      </c>
      <c r="Q534" s="250">
        <v>2723</v>
      </c>
    </row>
    <row r="535" spans="1:17" ht="12.75">
      <c r="A535">
        <f t="shared" si="8"/>
        <v>535</v>
      </c>
      <c r="B535" s="249" t="s">
        <v>904</v>
      </c>
      <c r="C535" t="s">
        <v>2358</v>
      </c>
      <c r="D535" s="250" t="s">
        <v>4812</v>
      </c>
      <c r="E535" s="250" t="s">
        <v>905</v>
      </c>
      <c r="G535" s="250" t="s">
        <v>906</v>
      </c>
      <c r="H535" s="250" t="s">
        <v>907</v>
      </c>
      <c r="I535" s="250" t="s">
        <v>908</v>
      </c>
      <c r="J535" s="250" t="s">
        <v>909</v>
      </c>
      <c r="K535" s="250" t="s">
        <v>910</v>
      </c>
      <c r="L535" s="252">
        <v>6078432025</v>
      </c>
      <c r="M535" s="250" t="b">
        <v>1</v>
      </c>
      <c r="N535" s="251">
        <v>0.876</v>
      </c>
      <c r="O535" s="251">
        <v>0.785</v>
      </c>
      <c r="P535" s="251">
        <v>0.9998</v>
      </c>
      <c r="Q535" s="250">
        <v>1092</v>
      </c>
    </row>
    <row r="536" spans="1:17" ht="12.75">
      <c r="A536">
        <f t="shared" si="8"/>
        <v>536</v>
      </c>
      <c r="B536" s="249" t="s">
        <v>1936</v>
      </c>
      <c r="C536" t="s">
        <v>2377</v>
      </c>
      <c r="D536" s="250" t="s">
        <v>4812</v>
      </c>
      <c r="E536" s="250" t="s">
        <v>2811</v>
      </c>
      <c r="F536" s="250" t="s">
        <v>2548</v>
      </c>
      <c r="G536" s="250" t="s">
        <v>1937</v>
      </c>
      <c r="H536" s="250" t="s">
        <v>1938</v>
      </c>
      <c r="I536" s="250" t="s">
        <v>1939</v>
      </c>
      <c r="J536" s="250" t="s">
        <v>1940</v>
      </c>
      <c r="K536" s="250" t="s">
        <v>1941</v>
      </c>
      <c r="L536" s="252">
        <v>5169223170</v>
      </c>
      <c r="M536" s="250" t="b">
        <v>1</v>
      </c>
      <c r="N536" s="251">
        <v>0</v>
      </c>
      <c r="O536" s="251">
        <v>0</v>
      </c>
      <c r="P536" s="251">
        <v>1.6646</v>
      </c>
      <c r="Q536" s="250">
        <v>1369</v>
      </c>
    </row>
    <row r="537" spans="1:17" ht="12.75">
      <c r="A537">
        <f t="shared" si="8"/>
        <v>537</v>
      </c>
      <c r="B537" s="249" t="s">
        <v>2970</v>
      </c>
      <c r="C537" t="s">
        <v>2367</v>
      </c>
      <c r="D537" s="250" t="s">
        <v>4864</v>
      </c>
      <c r="E537" s="250" t="s">
        <v>1004</v>
      </c>
      <c r="G537" s="250" t="s">
        <v>2971</v>
      </c>
      <c r="H537" s="250" t="s">
        <v>2972</v>
      </c>
      <c r="I537" s="250" t="s">
        <v>2973</v>
      </c>
      <c r="J537" s="250" t="s">
        <v>2974</v>
      </c>
      <c r="K537" s="250" t="s">
        <v>2975</v>
      </c>
      <c r="L537" s="252">
        <v>5163232410</v>
      </c>
      <c r="M537" s="250" t="b">
        <v>1</v>
      </c>
      <c r="N537" s="251">
        <v>0</v>
      </c>
      <c r="O537" s="251">
        <v>0</v>
      </c>
      <c r="P537" s="251">
        <v>1.6876</v>
      </c>
      <c r="Q537" s="250">
        <v>123</v>
      </c>
    </row>
    <row r="538" spans="1:17" ht="12.75">
      <c r="A538">
        <f t="shared" si="8"/>
        <v>538</v>
      </c>
      <c r="B538" s="249" t="s">
        <v>2080</v>
      </c>
      <c r="C538" t="s">
        <v>2406</v>
      </c>
      <c r="D538" s="250" t="s">
        <v>4855</v>
      </c>
      <c r="E538" s="250" t="s">
        <v>2526</v>
      </c>
      <c r="F538" s="250" t="s">
        <v>4849</v>
      </c>
      <c r="G538" s="250" t="s">
        <v>2081</v>
      </c>
      <c r="H538" s="250" t="s">
        <v>2082</v>
      </c>
      <c r="I538" s="250" t="s">
        <v>2083</v>
      </c>
      <c r="J538" s="250" t="s">
        <v>2084</v>
      </c>
      <c r="K538" s="250" t="s">
        <v>2085</v>
      </c>
      <c r="L538" s="252">
        <v>3155973401</v>
      </c>
      <c r="M538" s="250" t="b">
        <v>1</v>
      </c>
      <c r="N538" s="251">
        <v>0.784</v>
      </c>
      <c r="O538" s="251">
        <v>0.681</v>
      </c>
      <c r="P538" s="251">
        <v>1.0576</v>
      </c>
      <c r="Q538" s="250">
        <v>2328</v>
      </c>
    </row>
    <row r="539" spans="1:17" ht="12.75">
      <c r="A539">
        <f t="shared" si="8"/>
        <v>539</v>
      </c>
      <c r="B539" s="249" t="s">
        <v>804</v>
      </c>
      <c r="C539" t="s">
        <v>2382</v>
      </c>
      <c r="D539" s="250" t="s">
        <v>4864</v>
      </c>
      <c r="E539" s="250" t="s">
        <v>4901</v>
      </c>
      <c r="F539" s="250" t="s">
        <v>805</v>
      </c>
      <c r="G539" s="250" t="s">
        <v>806</v>
      </c>
      <c r="H539" s="250" t="s">
        <v>807</v>
      </c>
      <c r="I539" s="250" t="s">
        <v>2621</v>
      </c>
      <c r="J539" s="250" t="s">
        <v>808</v>
      </c>
      <c r="K539" s="250" t="s">
        <v>809</v>
      </c>
      <c r="L539" s="252">
        <v>7167823245</v>
      </c>
      <c r="M539" s="250" t="b">
        <v>1</v>
      </c>
      <c r="N539" s="251">
        <v>0.844</v>
      </c>
      <c r="O539" s="251">
        <v>0.797</v>
      </c>
      <c r="P539" s="251">
        <v>0.9368</v>
      </c>
      <c r="Q539" s="250">
        <v>936</v>
      </c>
    </row>
    <row r="540" spans="1:17" ht="12.75">
      <c r="A540">
        <f t="shared" si="8"/>
        <v>540</v>
      </c>
      <c r="B540" s="249" t="s">
        <v>283</v>
      </c>
      <c r="C540" t="s">
        <v>2396</v>
      </c>
      <c r="D540" s="250" t="s">
        <v>4812</v>
      </c>
      <c r="E540" s="250" t="s">
        <v>284</v>
      </c>
      <c r="G540" s="250" t="s">
        <v>285</v>
      </c>
      <c r="H540" s="250" t="s">
        <v>286</v>
      </c>
      <c r="I540" s="250" t="s">
        <v>2621</v>
      </c>
      <c r="J540" s="250" t="s">
        <v>287</v>
      </c>
      <c r="K540" s="250" t="s">
        <v>3608</v>
      </c>
      <c r="L540" s="252">
        <v>3152654642</v>
      </c>
      <c r="M540" s="250" t="b">
        <v>1</v>
      </c>
      <c r="N540" s="251">
        <v>0.788</v>
      </c>
      <c r="O540" s="251">
        <v>0.681</v>
      </c>
      <c r="P540" s="251">
        <v>0.9543</v>
      </c>
      <c r="Q540" s="250">
        <v>583</v>
      </c>
    </row>
    <row r="541" spans="1:17" ht="12.75">
      <c r="A541">
        <f t="shared" si="8"/>
        <v>541</v>
      </c>
      <c r="B541" s="249" t="s">
        <v>3969</v>
      </c>
      <c r="C541" t="s">
        <v>2367</v>
      </c>
      <c r="D541" s="250" t="s">
        <v>4864</v>
      </c>
      <c r="E541" s="250" t="s">
        <v>985</v>
      </c>
      <c r="G541" s="250" t="s">
        <v>3970</v>
      </c>
      <c r="H541" s="250" t="s">
        <v>3971</v>
      </c>
      <c r="I541" s="250" t="s">
        <v>3972</v>
      </c>
      <c r="J541" s="250" t="s">
        <v>3973</v>
      </c>
      <c r="K541" s="250" t="s">
        <v>3974</v>
      </c>
      <c r="L541" s="252">
        <v>5167581017</v>
      </c>
      <c r="M541" s="250" t="b">
        <v>1</v>
      </c>
      <c r="N541" s="251">
        <v>0.733</v>
      </c>
      <c r="O541" s="251">
        <v>0.608</v>
      </c>
      <c r="P541" s="251">
        <v>1.6876</v>
      </c>
      <c r="Q541" s="250">
        <v>8565</v>
      </c>
    </row>
    <row r="542" spans="1:17" ht="12.75">
      <c r="A542">
        <f t="shared" si="8"/>
        <v>542</v>
      </c>
      <c r="B542" s="249" t="s">
        <v>1077</v>
      </c>
      <c r="C542" t="s">
        <v>2362</v>
      </c>
      <c r="D542" s="250" t="s">
        <v>4812</v>
      </c>
      <c r="E542" s="250" t="s">
        <v>1078</v>
      </c>
      <c r="G542" s="250" t="s">
        <v>1079</v>
      </c>
      <c r="H542" s="250" t="s">
        <v>1080</v>
      </c>
      <c r="I542" s="250" t="s">
        <v>1081</v>
      </c>
      <c r="J542" s="250" t="s">
        <v>1082</v>
      </c>
      <c r="K542" s="250" t="s">
        <v>1083</v>
      </c>
      <c r="L542" s="252">
        <v>7165843115</v>
      </c>
      <c r="M542" s="250" t="b">
        <v>1</v>
      </c>
      <c r="N542" s="251">
        <v>0.844</v>
      </c>
      <c r="O542" s="251">
        <v>0.775</v>
      </c>
      <c r="P542" s="251">
        <v>1.1045</v>
      </c>
      <c r="Q542" s="250">
        <v>1076</v>
      </c>
    </row>
    <row r="543" spans="1:17" ht="12.75">
      <c r="A543">
        <f t="shared" si="8"/>
        <v>543</v>
      </c>
      <c r="B543" s="249" t="s">
        <v>1661</v>
      </c>
      <c r="C543" t="s">
        <v>2371</v>
      </c>
      <c r="D543" s="250" t="s">
        <v>4855</v>
      </c>
      <c r="E543" s="250" t="s">
        <v>1662</v>
      </c>
      <c r="G543" s="250" t="s">
        <v>1663</v>
      </c>
      <c r="H543" s="250" t="s">
        <v>1664</v>
      </c>
      <c r="I543" s="250" t="s">
        <v>1665</v>
      </c>
      <c r="J543" s="250" t="s">
        <v>1666</v>
      </c>
      <c r="K543" s="250" t="s">
        <v>1667</v>
      </c>
      <c r="L543" s="252">
        <v>9148551320</v>
      </c>
      <c r="M543" s="250" t="b">
        <v>1</v>
      </c>
      <c r="N543" s="251">
        <v>0.315</v>
      </c>
      <c r="O543" s="251">
        <v>0.225</v>
      </c>
      <c r="P543" s="251">
        <v>1.0694</v>
      </c>
      <c r="Q543" s="250">
        <v>1204</v>
      </c>
    </row>
    <row r="544" spans="1:17" ht="12.75">
      <c r="A544">
        <f t="shared" si="8"/>
        <v>544</v>
      </c>
      <c r="B544" s="249" t="s">
        <v>3501</v>
      </c>
      <c r="C544" t="s">
        <v>2394</v>
      </c>
      <c r="D544" s="250" t="s">
        <v>4812</v>
      </c>
      <c r="E544" s="250" t="s">
        <v>2476</v>
      </c>
      <c r="G544" s="250" t="s">
        <v>3502</v>
      </c>
      <c r="H544" s="250" t="s">
        <v>3503</v>
      </c>
      <c r="I544" s="250" t="s">
        <v>3504</v>
      </c>
      <c r="J544" s="250" t="s">
        <v>3505</v>
      </c>
      <c r="K544" s="250" t="s">
        <v>3506</v>
      </c>
      <c r="L544" s="252">
        <v>9147354091</v>
      </c>
      <c r="M544" s="250" t="b">
        <v>1</v>
      </c>
      <c r="N544" s="251">
        <v>0.391</v>
      </c>
      <c r="O544" s="251">
        <v>0.05</v>
      </c>
      <c r="P544" s="251">
        <v>1.2048</v>
      </c>
      <c r="Q544" s="250">
        <v>2099</v>
      </c>
    </row>
    <row r="545" spans="1:17" ht="12.75">
      <c r="A545">
        <f t="shared" si="8"/>
        <v>545</v>
      </c>
      <c r="B545" s="249" t="s">
        <v>600</v>
      </c>
      <c r="C545" t="s">
        <v>2355</v>
      </c>
      <c r="D545" s="250" t="s">
        <v>4812</v>
      </c>
      <c r="E545" s="250" t="s">
        <v>601</v>
      </c>
      <c r="F545" s="250" t="s">
        <v>2548</v>
      </c>
      <c r="G545" s="250" t="s">
        <v>602</v>
      </c>
      <c r="H545" s="250" t="s">
        <v>603</v>
      </c>
      <c r="I545" s="250" t="s">
        <v>604</v>
      </c>
      <c r="J545" s="250" t="s">
        <v>605</v>
      </c>
      <c r="K545" s="250" t="s">
        <v>606</v>
      </c>
      <c r="L545" s="252">
        <v>9147373300</v>
      </c>
      <c r="M545" s="250" t="b">
        <v>1</v>
      </c>
      <c r="N545" s="251">
        <v>0.674</v>
      </c>
      <c r="O545" s="251">
        <v>0.597</v>
      </c>
      <c r="P545" s="251">
        <v>1.4537</v>
      </c>
      <c r="Q545" s="250">
        <v>2635</v>
      </c>
    </row>
    <row r="546" spans="1:17" ht="12.75">
      <c r="A546">
        <f t="shared" si="8"/>
        <v>546</v>
      </c>
      <c r="B546" s="249" t="s">
        <v>607</v>
      </c>
      <c r="C546" t="s">
        <v>2355</v>
      </c>
      <c r="D546" s="250" t="s">
        <v>4855</v>
      </c>
      <c r="E546" s="250" t="s">
        <v>4841</v>
      </c>
      <c r="F546" s="250" t="s">
        <v>2644</v>
      </c>
      <c r="G546" s="250" t="s">
        <v>2035</v>
      </c>
      <c r="H546" s="250" t="s">
        <v>608</v>
      </c>
      <c r="I546" s="250" t="s">
        <v>609</v>
      </c>
      <c r="J546" s="250" t="s">
        <v>610</v>
      </c>
      <c r="K546" s="250" t="s">
        <v>611</v>
      </c>
      <c r="L546" s="252">
        <v>9147383434</v>
      </c>
      <c r="M546" s="250" t="b">
        <v>1</v>
      </c>
      <c r="N546" s="251">
        <v>0.351</v>
      </c>
      <c r="O546" s="251">
        <v>0.027</v>
      </c>
      <c r="P546" s="251">
        <v>1.4537</v>
      </c>
      <c r="Q546" s="250">
        <v>1978</v>
      </c>
    </row>
    <row r="547" spans="1:17" ht="12.75">
      <c r="A547">
        <f t="shared" si="8"/>
        <v>547</v>
      </c>
      <c r="B547" s="249" t="s">
        <v>1084</v>
      </c>
      <c r="C547" t="s">
        <v>2362</v>
      </c>
      <c r="D547" s="250" t="s">
        <v>4812</v>
      </c>
      <c r="E547" s="250" t="s">
        <v>2799</v>
      </c>
      <c r="G547" s="250" t="s">
        <v>1085</v>
      </c>
      <c r="H547" s="250" t="s">
        <v>1086</v>
      </c>
      <c r="I547" s="250" t="s">
        <v>1087</v>
      </c>
      <c r="J547" s="250" t="s">
        <v>1088</v>
      </c>
      <c r="K547" s="250" t="s">
        <v>1089</v>
      </c>
      <c r="L547" s="252">
        <v>7165994525</v>
      </c>
      <c r="M547" s="250" t="b">
        <v>1</v>
      </c>
      <c r="N547" s="251">
        <v>0.817</v>
      </c>
      <c r="O547" s="251">
        <v>0.752</v>
      </c>
      <c r="P547" s="251">
        <v>1.1045</v>
      </c>
      <c r="Q547" s="250">
        <v>1500</v>
      </c>
    </row>
    <row r="548" spans="1:17" ht="12.75">
      <c r="A548">
        <f t="shared" si="8"/>
        <v>548</v>
      </c>
      <c r="B548" s="249" t="s">
        <v>3</v>
      </c>
      <c r="C548" t="s">
        <v>2389</v>
      </c>
      <c r="D548" s="250" t="s">
        <v>4812</v>
      </c>
      <c r="E548" s="250" t="s">
        <v>2476</v>
      </c>
      <c r="F548" s="250" t="s">
        <v>4814</v>
      </c>
      <c r="G548" s="250" t="s">
        <v>4</v>
      </c>
      <c r="H548" s="250" t="s">
        <v>5</v>
      </c>
      <c r="I548" s="250" t="s">
        <v>6</v>
      </c>
      <c r="J548" s="250" t="s">
        <v>7</v>
      </c>
      <c r="K548" s="250" t="s">
        <v>8</v>
      </c>
      <c r="L548" s="252">
        <v>7162483220</v>
      </c>
      <c r="M548" s="250" t="b">
        <v>1</v>
      </c>
      <c r="N548" s="251">
        <v>0.598</v>
      </c>
      <c r="O548" s="251">
        <v>0.507</v>
      </c>
      <c r="P548" s="251">
        <v>1.0576</v>
      </c>
      <c r="Q548" s="250">
        <v>4841</v>
      </c>
    </row>
    <row r="549" spans="1:17" ht="12.75">
      <c r="A549">
        <f t="shared" si="8"/>
        <v>549</v>
      </c>
      <c r="B549" s="249" t="s">
        <v>4595</v>
      </c>
      <c r="C549" t="s">
        <v>2410</v>
      </c>
      <c r="D549" s="250" t="s">
        <v>4812</v>
      </c>
      <c r="E549" s="250" t="s">
        <v>4596</v>
      </c>
      <c r="G549" s="250" t="s">
        <v>4597</v>
      </c>
      <c r="H549" s="250" t="s">
        <v>4598</v>
      </c>
      <c r="I549" s="250" t="s">
        <v>4599</v>
      </c>
      <c r="J549" s="250" t="s">
        <v>4600</v>
      </c>
      <c r="K549" s="250" t="s">
        <v>4601</v>
      </c>
      <c r="L549" s="252">
        <v>3155363371</v>
      </c>
      <c r="M549" s="250" t="b">
        <v>1</v>
      </c>
      <c r="N549" s="251">
        <v>0.587</v>
      </c>
      <c r="O549" s="251">
        <v>0.464</v>
      </c>
      <c r="P549" s="251">
        <v>0.9695</v>
      </c>
      <c r="Q549" s="250">
        <v>0</v>
      </c>
    </row>
    <row r="550" spans="1:17" ht="12.75">
      <c r="A550">
        <f t="shared" si="8"/>
        <v>550</v>
      </c>
      <c r="B550" s="249" t="s">
        <v>688</v>
      </c>
      <c r="C550" t="s">
        <v>2372</v>
      </c>
      <c r="D550" s="250" t="s">
        <v>4864</v>
      </c>
      <c r="E550" s="250" t="s">
        <v>3495</v>
      </c>
      <c r="G550" s="250" t="s">
        <v>689</v>
      </c>
      <c r="H550" s="250" t="s">
        <v>690</v>
      </c>
      <c r="I550" s="250" t="s">
        <v>691</v>
      </c>
      <c r="J550" s="250" t="s">
        <v>692</v>
      </c>
      <c r="K550" s="250" t="s">
        <v>693</v>
      </c>
      <c r="L550" s="252">
        <v>7162376156</v>
      </c>
      <c r="M550" s="250" t="b">
        <v>1</v>
      </c>
      <c r="N550" s="251">
        <v>0.825</v>
      </c>
      <c r="O550" s="251">
        <v>0.725</v>
      </c>
      <c r="P550" s="251">
        <v>1.1045</v>
      </c>
      <c r="Q550" s="250">
        <v>1326</v>
      </c>
    </row>
    <row r="551" spans="1:17" ht="12.75">
      <c r="A551">
        <f t="shared" si="8"/>
        <v>551</v>
      </c>
      <c r="B551" s="249" t="s">
        <v>2804</v>
      </c>
      <c r="C551" t="s">
        <v>2374</v>
      </c>
      <c r="D551" s="250" t="s">
        <v>4812</v>
      </c>
      <c r="E551" s="250" t="s">
        <v>4821</v>
      </c>
      <c r="G551" s="250" t="s">
        <v>2805</v>
      </c>
      <c r="H551" s="250" t="s">
        <v>2806</v>
      </c>
      <c r="I551" s="250" t="s">
        <v>2807</v>
      </c>
      <c r="J551" s="250" t="s">
        <v>2808</v>
      </c>
      <c r="K551" s="250" t="s">
        <v>2809</v>
      </c>
      <c r="L551" s="252">
        <v>5186439494</v>
      </c>
      <c r="M551" s="250" t="b">
        <v>1</v>
      </c>
      <c r="N551" s="251">
        <v>0.88</v>
      </c>
      <c r="O551" s="251">
        <v>0.773</v>
      </c>
      <c r="P551" s="251">
        <v>0.9257</v>
      </c>
      <c r="Q551" s="250">
        <v>2358</v>
      </c>
    </row>
    <row r="552" spans="1:17" ht="12.75">
      <c r="A552">
        <f t="shared" si="8"/>
        <v>552</v>
      </c>
      <c r="B552" s="249" t="s">
        <v>4177</v>
      </c>
      <c r="C552" t="s">
        <v>2390</v>
      </c>
      <c r="D552" s="250" t="s">
        <v>4812</v>
      </c>
      <c r="E552" s="250" t="s">
        <v>2605</v>
      </c>
      <c r="G552" s="250" t="s">
        <v>1729</v>
      </c>
      <c r="H552" s="250" t="s">
        <v>4178</v>
      </c>
      <c r="I552" s="250" t="s">
        <v>4179</v>
      </c>
      <c r="J552" s="250" t="s">
        <v>4180</v>
      </c>
      <c r="K552" s="250" t="s">
        <v>4181</v>
      </c>
      <c r="L552" s="252">
        <v>3155489481</v>
      </c>
      <c r="M552" s="250" t="b">
        <v>1</v>
      </c>
      <c r="N552" s="251">
        <v>0.808</v>
      </c>
      <c r="O552" s="251">
        <v>0.753</v>
      </c>
      <c r="P552" s="251">
        <v>1.0576</v>
      </c>
      <c r="Q552" s="250">
        <v>2189</v>
      </c>
    </row>
    <row r="553" spans="1:17" ht="12.75">
      <c r="A553">
        <f t="shared" si="8"/>
        <v>553</v>
      </c>
      <c r="B553" s="249" t="s">
        <v>3297</v>
      </c>
      <c r="C553" t="s">
        <v>2366</v>
      </c>
      <c r="D553" s="250" t="s">
        <v>4812</v>
      </c>
      <c r="E553" s="250" t="s">
        <v>2605</v>
      </c>
      <c r="F553" s="250" t="s">
        <v>4849</v>
      </c>
      <c r="G553" s="250" t="s">
        <v>3298</v>
      </c>
      <c r="H553" s="250" t="s">
        <v>3299</v>
      </c>
      <c r="I553" s="250" t="s">
        <v>3300</v>
      </c>
      <c r="J553" s="250" t="s">
        <v>3301</v>
      </c>
      <c r="K553" s="250" t="s">
        <v>3302</v>
      </c>
      <c r="L553" s="252">
        <v>3156951511</v>
      </c>
      <c r="M553" s="250" t="b">
        <v>1</v>
      </c>
      <c r="N553" s="251">
        <v>0.843</v>
      </c>
      <c r="O553" s="251">
        <v>0.77</v>
      </c>
      <c r="P553" s="251">
        <v>1.0517</v>
      </c>
      <c r="Q553" s="250">
        <v>2705</v>
      </c>
    </row>
    <row r="554" spans="1:17" ht="12.75">
      <c r="A554">
        <f t="shared" si="8"/>
        <v>554</v>
      </c>
      <c r="B554" s="249" t="s">
        <v>2236</v>
      </c>
      <c r="C554" t="s">
        <v>2391</v>
      </c>
      <c r="D554" s="250" t="s">
        <v>4812</v>
      </c>
      <c r="E554" s="250" t="s">
        <v>2237</v>
      </c>
      <c r="G554" s="250" t="s">
        <v>2238</v>
      </c>
      <c r="H554" s="250" t="s">
        <v>2239</v>
      </c>
      <c r="I554" s="250" t="s">
        <v>2240</v>
      </c>
      <c r="J554" s="250" t="s">
        <v>2241</v>
      </c>
      <c r="K554" s="250" t="s">
        <v>2242</v>
      </c>
      <c r="L554" s="252">
        <v>9147442031</v>
      </c>
      <c r="M554" s="250" t="b">
        <v>1</v>
      </c>
      <c r="N554" s="251">
        <v>0.771</v>
      </c>
      <c r="O554" s="251">
        <v>0.701</v>
      </c>
      <c r="P554" s="251">
        <v>1.1968</v>
      </c>
      <c r="Q554" s="250">
        <v>5676</v>
      </c>
    </row>
    <row r="555" spans="1:17" ht="12.75">
      <c r="A555">
        <f t="shared" si="8"/>
        <v>555</v>
      </c>
      <c r="B555" s="249" t="s">
        <v>1668</v>
      </c>
      <c r="C555" t="s">
        <v>2371</v>
      </c>
      <c r="D555" s="250" t="s">
        <v>4812</v>
      </c>
      <c r="E555" s="250" t="s">
        <v>2476</v>
      </c>
      <c r="G555" s="250" t="s">
        <v>1669</v>
      </c>
      <c r="H555" s="250" t="s">
        <v>1670</v>
      </c>
      <c r="I555" s="250" t="s">
        <v>1671</v>
      </c>
      <c r="J555" s="250" t="s">
        <v>1672</v>
      </c>
      <c r="K555" s="250" t="s">
        <v>1673</v>
      </c>
      <c r="L555" s="252">
        <v>5183987181</v>
      </c>
      <c r="M555" s="250" t="b">
        <v>1</v>
      </c>
      <c r="N555" s="251">
        <v>0.468</v>
      </c>
      <c r="O555" s="251">
        <v>0.294</v>
      </c>
      <c r="P555" s="251">
        <v>1.0694</v>
      </c>
      <c r="Q555" s="250">
        <v>1539</v>
      </c>
    </row>
    <row r="556" spans="1:17" ht="12.75">
      <c r="A556">
        <f t="shared" si="8"/>
        <v>556</v>
      </c>
      <c r="B556" s="249" t="s">
        <v>757</v>
      </c>
      <c r="C556" t="s">
        <v>2382</v>
      </c>
      <c r="D556" s="250" t="s">
        <v>4812</v>
      </c>
      <c r="E556" s="250" t="s">
        <v>758</v>
      </c>
      <c r="G556" s="250" t="s">
        <v>759</v>
      </c>
      <c r="H556" s="250" t="s">
        <v>760</v>
      </c>
      <c r="I556" s="250" t="s">
        <v>761</v>
      </c>
      <c r="J556" s="250" t="s">
        <v>762</v>
      </c>
      <c r="K556" s="250" t="s">
        <v>763</v>
      </c>
      <c r="L556" s="252">
        <v>7169883291</v>
      </c>
      <c r="M556" s="250" t="b">
        <v>1</v>
      </c>
      <c r="N556" s="251">
        <v>0.86</v>
      </c>
      <c r="O556" s="251">
        <v>0.842</v>
      </c>
      <c r="P556" s="251">
        <v>0.9368</v>
      </c>
      <c r="Q556" s="250">
        <v>930</v>
      </c>
    </row>
    <row r="557" spans="1:17" ht="12.75">
      <c r="A557">
        <f t="shared" si="8"/>
        <v>557</v>
      </c>
      <c r="B557" s="249" t="s">
        <v>1125</v>
      </c>
      <c r="C557" t="s">
        <v>2386</v>
      </c>
      <c r="D557" s="250" t="s">
        <v>4812</v>
      </c>
      <c r="E557" s="250" t="s">
        <v>2793</v>
      </c>
      <c r="G557" s="250" t="s">
        <v>1126</v>
      </c>
      <c r="H557" s="250" t="s">
        <v>1127</v>
      </c>
      <c r="I557" s="250" t="s">
        <v>1128</v>
      </c>
      <c r="J557" s="250" t="s">
        <v>1129</v>
      </c>
      <c r="K557" s="250" t="s">
        <v>1130</v>
      </c>
      <c r="L557" s="252">
        <v>5185487555</v>
      </c>
      <c r="M557" s="250" t="b">
        <v>1</v>
      </c>
      <c r="N557" s="251">
        <v>0</v>
      </c>
      <c r="O557" s="251">
        <v>0</v>
      </c>
      <c r="P557" s="251">
        <v>1.0381</v>
      </c>
      <c r="Q557" s="250">
        <v>0</v>
      </c>
    </row>
    <row r="558" spans="1:17" ht="12.75">
      <c r="A558">
        <f t="shared" si="8"/>
        <v>558</v>
      </c>
      <c r="B558" s="249" t="s">
        <v>21</v>
      </c>
      <c r="C558" t="s">
        <v>2389</v>
      </c>
      <c r="D558" s="250" t="s">
        <v>4812</v>
      </c>
      <c r="E558" s="250" t="s">
        <v>22</v>
      </c>
      <c r="G558" s="250" t="s">
        <v>23</v>
      </c>
      <c r="H558" s="250" t="s">
        <v>24</v>
      </c>
      <c r="I558" s="250" t="s">
        <v>25</v>
      </c>
      <c r="J558" s="250" t="s">
        <v>26</v>
      </c>
      <c r="K558" s="250" t="s">
        <v>27</v>
      </c>
      <c r="L558" s="252">
        <v>7163819940</v>
      </c>
      <c r="M558" s="250" t="b">
        <v>1</v>
      </c>
      <c r="N558" s="251">
        <v>0.473</v>
      </c>
      <c r="O558" s="251">
        <v>0.299</v>
      </c>
      <c r="P558" s="251">
        <v>1.0576</v>
      </c>
      <c r="Q558" s="250">
        <v>5243</v>
      </c>
    </row>
    <row r="559" spans="1:17" ht="12.75">
      <c r="A559">
        <f t="shared" si="8"/>
        <v>559</v>
      </c>
      <c r="B559" s="249" t="s">
        <v>1955</v>
      </c>
      <c r="C559" t="s">
        <v>2377</v>
      </c>
      <c r="D559" s="250" t="s">
        <v>4812</v>
      </c>
      <c r="E559" s="250" t="s">
        <v>2561</v>
      </c>
      <c r="G559" s="250" t="s">
        <v>1956</v>
      </c>
      <c r="H559" s="250" t="s">
        <v>1957</v>
      </c>
      <c r="I559" s="250" t="s">
        <v>1958</v>
      </c>
      <c r="J559" s="250" t="s">
        <v>1959</v>
      </c>
      <c r="K559" s="250" t="s">
        <v>1960</v>
      </c>
      <c r="L559" s="252">
        <v>5167959400</v>
      </c>
      <c r="M559" s="250" t="b">
        <v>1</v>
      </c>
      <c r="N559" s="251">
        <v>0.554</v>
      </c>
      <c r="O559" s="251">
        <v>0.36</v>
      </c>
      <c r="P559" s="251">
        <v>1.6646</v>
      </c>
      <c r="Q559" s="250">
        <v>2955</v>
      </c>
    </row>
    <row r="560" spans="1:17" ht="12.75">
      <c r="A560">
        <f t="shared" si="8"/>
        <v>560</v>
      </c>
      <c r="B560" s="249" t="s">
        <v>1539</v>
      </c>
      <c r="C560" t="s">
        <v>2393</v>
      </c>
      <c r="D560" s="250" t="s">
        <v>4855</v>
      </c>
      <c r="E560" s="250" t="s">
        <v>350</v>
      </c>
      <c r="G560" s="250" t="s">
        <v>1037</v>
      </c>
      <c r="H560" s="250" t="s">
        <v>1540</v>
      </c>
      <c r="I560" s="250" t="s">
        <v>1541</v>
      </c>
      <c r="J560" s="250" t="s">
        <v>1934</v>
      </c>
      <c r="K560" s="250" t="s">
        <v>1935</v>
      </c>
      <c r="L560" s="252">
        <v>0</v>
      </c>
      <c r="M560" s="250" t="b">
        <v>0</v>
      </c>
      <c r="N560" s="251">
        <v>0</v>
      </c>
      <c r="O560" s="251">
        <v>0</v>
      </c>
      <c r="P560" s="251">
        <v>1.2285</v>
      </c>
      <c r="Q560" s="250">
        <v>0</v>
      </c>
    </row>
    <row r="561" spans="1:17" ht="12.75">
      <c r="A561">
        <f t="shared" si="8"/>
        <v>561</v>
      </c>
      <c r="B561" s="249" t="s">
        <v>1929</v>
      </c>
      <c r="C561" t="s">
        <v>2377</v>
      </c>
      <c r="D561" s="250" t="s">
        <v>4855</v>
      </c>
      <c r="E561" s="250" t="s">
        <v>1930</v>
      </c>
      <c r="F561" s="250" t="s">
        <v>2665</v>
      </c>
      <c r="G561" s="250" t="s">
        <v>1931</v>
      </c>
      <c r="H561" s="250" t="s">
        <v>1932</v>
      </c>
      <c r="I561" s="250" t="s">
        <v>1933</v>
      </c>
      <c r="J561" s="250" t="s">
        <v>1934</v>
      </c>
      <c r="K561" s="250" t="s">
        <v>1935</v>
      </c>
      <c r="L561" s="252">
        <v>5169376301</v>
      </c>
      <c r="M561" s="250" t="b">
        <v>1</v>
      </c>
      <c r="N561" s="251">
        <v>0.383</v>
      </c>
      <c r="O561" s="251">
        <v>0.142</v>
      </c>
      <c r="P561" s="251">
        <v>1.6646</v>
      </c>
      <c r="Q561" s="250">
        <v>4375</v>
      </c>
    </row>
    <row r="562" spans="1:17" ht="12.75">
      <c r="A562">
        <f t="shared" si="8"/>
        <v>562</v>
      </c>
      <c r="B562" s="249" t="s">
        <v>2810</v>
      </c>
      <c r="C562" t="s">
        <v>2374</v>
      </c>
      <c r="D562" s="250" t="s">
        <v>4812</v>
      </c>
      <c r="E562" s="250" t="s">
        <v>2811</v>
      </c>
      <c r="G562" s="250" t="s">
        <v>2812</v>
      </c>
      <c r="H562" s="250" t="s">
        <v>2813</v>
      </c>
      <c r="I562" s="250" t="s">
        <v>2814</v>
      </c>
      <c r="J562" s="250" t="s">
        <v>2782</v>
      </c>
      <c r="K562" s="250" t="s">
        <v>2783</v>
      </c>
      <c r="L562" s="252">
        <v>5185616670</v>
      </c>
      <c r="M562" s="250" t="b">
        <v>1</v>
      </c>
      <c r="N562" s="251">
        <v>0.749</v>
      </c>
      <c r="O562" s="251">
        <v>0.587</v>
      </c>
      <c r="P562" s="251">
        <v>0.9257</v>
      </c>
      <c r="Q562" s="250">
        <v>2150</v>
      </c>
    </row>
    <row r="563" spans="1:17" ht="12.75">
      <c r="A563">
        <f t="shared" si="8"/>
        <v>563</v>
      </c>
      <c r="B563" s="249" t="s">
        <v>556</v>
      </c>
      <c r="C563" t="s">
        <v>2355</v>
      </c>
      <c r="D563" s="250" t="s">
        <v>4855</v>
      </c>
      <c r="E563" s="250" t="s">
        <v>698</v>
      </c>
      <c r="G563" s="250" t="s">
        <v>557</v>
      </c>
      <c r="H563" s="250" t="s">
        <v>558</v>
      </c>
      <c r="I563" s="250" t="s">
        <v>559</v>
      </c>
      <c r="J563" s="250" t="s">
        <v>544</v>
      </c>
      <c r="K563" s="250" t="s">
        <v>545</v>
      </c>
      <c r="L563" s="252">
        <v>9147691522</v>
      </c>
      <c r="M563" s="250" t="b">
        <v>1</v>
      </c>
      <c r="N563" s="251">
        <v>0.39</v>
      </c>
      <c r="O563" s="251">
        <v>0.224</v>
      </c>
      <c r="P563" s="251">
        <v>1.4537</v>
      </c>
      <c r="Q563" s="250">
        <v>1463</v>
      </c>
    </row>
    <row r="564" spans="1:17" ht="12.75">
      <c r="A564">
        <f t="shared" si="8"/>
        <v>564</v>
      </c>
      <c r="B564" s="249" t="s">
        <v>530</v>
      </c>
      <c r="C564" t="s">
        <v>2355</v>
      </c>
      <c r="D564" s="250" t="s">
        <v>4812</v>
      </c>
      <c r="E564" s="250" t="s">
        <v>1599</v>
      </c>
      <c r="G564" s="250" t="s">
        <v>531</v>
      </c>
      <c r="H564" s="250" t="s">
        <v>532</v>
      </c>
      <c r="I564" s="250" t="s">
        <v>533</v>
      </c>
      <c r="J564" s="250" t="s">
        <v>2159</v>
      </c>
      <c r="K564" s="250" t="s">
        <v>2160</v>
      </c>
      <c r="L564" s="252">
        <v>9146312440</v>
      </c>
      <c r="M564" s="250" t="b">
        <v>1</v>
      </c>
      <c r="N564" s="251">
        <v>0</v>
      </c>
      <c r="O564" s="251">
        <v>0</v>
      </c>
      <c r="P564" s="251">
        <v>1.4537</v>
      </c>
      <c r="Q564" s="250">
        <v>311</v>
      </c>
    </row>
    <row r="565" spans="1:17" ht="12.75">
      <c r="A565">
        <f t="shared" si="8"/>
        <v>565</v>
      </c>
      <c r="B565" s="249" t="s">
        <v>1207</v>
      </c>
      <c r="C565" t="s">
        <v>2387</v>
      </c>
      <c r="D565" s="250" t="s">
        <v>4812</v>
      </c>
      <c r="E565" s="250" t="s">
        <v>2561</v>
      </c>
      <c r="F565" s="250" t="s">
        <v>2513</v>
      </c>
      <c r="G565" s="250" t="s">
        <v>1208</v>
      </c>
      <c r="H565" s="250" t="s">
        <v>1209</v>
      </c>
      <c r="I565" s="250" t="s">
        <v>1210</v>
      </c>
      <c r="J565" s="250" t="s">
        <v>1211</v>
      </c>
      <c r="K565" s="250" t="s">
        <v>1212</v>
      </c>
      <c r="L565" s="252">
        <v>3158267481</v>
      </c>
      <c r="M565" s="250" t="b">
        <v>1</v>
      </c>
      <c r="N565" s="251">
        <v>0.654</v>
      </c>
      <c r="O565" s="251">
        <v>0.479</v>
      </c>
      <c r="P565" s="251">
        <v>0.9335</v>
      </c>
      <c r="Q565" s="250">
        <v>748</v>
      </c>
    </row>
    <row r="566" spans="1:17" ht="12.75">
      <c r="A566">
        <f t="shared" si="8"/>
        <v>566</v>
      </c>
      <c r="B566" s="249" t="s">
        <v>715</v>
      </c>
      <c r="C566" t="s">
        <v>2373</v>
      </c>
      <c r="D566" s="250" t="s">
        <v>4812</v>
      </c>
      <c r="E566" s="250" t="s">
        <v>2526</v>
      </c>
      <c r="F566" s="250" t="s">
        <v>716</v>
      </c>
      <c r="G566" s="250" t="s">
        <v>717</v>
      </c>
      <c r="H566" s="250" t="s">
        <v>718</v>
      </c>
      <c r="I566" s="250" t="s">
        <v>719</v>
      </c>
      <c r="J566" s="250" t="s">
        <v>720</v>
      </c>
      <c r="K566" s="250" t="s">
        <v>721</v>
      </c>
      <c r="L566" s="252">
        <v>3157765728</v>
      </c>
      <c r="M566" s="250" t="b">
        <v>1</v>
      </c>
      <c r="N566" s="251">
        <v>0.864</v>
      </c>
      <c r="O566" s="251">
        <v>0.803</v>
      </c>
      <c r="P566" s="251">
        <v>0.9645</v>
      </c>
      <c r="Q566" s="250">
        <v>1338</v>
      </c>
    </row>
    <row r="567" spans="1:17" ht="12.75">
      <c r="A567">
        <f t="shared" si="8"/>
        <v>567</v>
      </c>
      <c r="B567" s="249" t="s">
        <v>621</v>
      </c>
      <c r="C567" t="s">
        <v>2355</v>
      </c>
      <c r="D567" s="250" t="s">
        <v>4855</v>
      </c>
      <c r="E567" s="250" t="s">
        <v>4841</v>
      </c>
      <c r="G567" s="250" t="s">
        <v>622</v>
      </c>
      <c r="H567" s="250" t="s">
        <v>623</v>
      </c>
      <c r="I567" s="250" t="s">
        <v>624</v>
      </c>
      <c r="J567" s="250" t="s">
        <v>625</v>
      </c>
      <c r="K567" s="250" t="s">
        <v>626</v>
      </c>
      <c r="L567" s="252">
        <v>9149397300</v>
      </c>
      <c r="M567" s="250" t="b">
        <v>1</v>
      </c>
      <c r="N567" s="251">
        <v>0.201</v>
      </c>
      <c r="O567" s="251">
        <v>0.119</v>
      </c>
      <c r="P567" s="251">
        <v>1.4537</v>
      </c>
      <c r="Q567" s="250">
        <v>3164</v>
      </c>
    </row>
    <row r="568" spans="1:17" ht="12.75">
      <c r="A568">
        <f t="shared" si="8"/>
        <v>568</v>
      </c>
      <c r="B568" s="249" t="s">
        <v>3924</v>
      </c>
      <c r="C568" t="s">
        <v>2367</v>
      </c>
      <c r="D568" s="250" t="s">
        <v>4812</v>
      </c>
      <c r="E568" s="250" t="s">
        <v>1078</v>
      </c>
      <c r="F568" s="250" t="s">
        <v>2548</v>
      </c>
      <c r="G568" s="250" t="s">
        <v>3925</v>
      </c>
      <c r="H568" s="250" t="s">
        <v>3926</v>
      </c>
      <c r="I568" s="250" t="s">
        <v>3927</v>
      </c>
      <c r="J568" s="250" t="s">
        <v>3928</v>
      </c>
      <c r="K568" s="250" t="s">
        <v>3929</v>
      </c>
      <c r="L568" s="252">
        <v>5164733210</v>
      </c>
      <c r="M568" s="250" t="b">
        <v>1</v>
      </c>
      <c r="N568" s="251">
        <v>0.225</v>
      </c>
      <c r="O568" s="251">
        <v>0</v>
      </c>
      <c r="P568" s="251">
        <v>1.6876</v>
      </c>
      <c r="Q568" s="250">
        <v>1041</v>
      </c>
    </row>
    <row r="569" spans="1:17" ht="12.75">
      <c r="A569">
        <f t="shared" si="8"/>
        <v>569</v>
      </c>
      <c r="B569" s="249" t="s">
        <v>2286</v>
      </c>
      <c r="C569" t="s">
        <v>2391</v>
      </c>
      <c r="D569" s="250" t="s">
        <v>4812</v>
      </c>
      <c r="E569" s="250" t="s">
        <v>3572</v>
      </c>
      <c r="F569" s="250" t="s">
        <v>2548</v>
      </c>
      <c r="G569" s="250" t="s">
        <v>2287</v>
      </c>
      <c r="H569" s="250" t="s">
        <v>2288</v>
      </c>
      <c r="I569" s="250" t="s">
        <v>2289</v>
      </c>
      <c r="J569" s="250" t="s">
        <v>2290</v>
      </c>
      <c r="K569" s="250" t="s">
        <v>2291</v>
      </c>
      <c r="L569" s="252">
        <v>9148565304</v>
      </c>
      <c r="M569" s="250" t="b">
        <v>1</v>
      </c>
      <c r="N569" s="251">
        <v>0.759</v>
      </c>
      <c r="O569" s="251">
        <v>0.701</v>
      </c>
      <c r="P569" s="251">
        <v>1.1968</v>
      </c>
      <c r="Q569" s="250">
        <v>3528</v>
      </c>
    </row>
    <row r="570" spans="1:17" ht="12.75">
      <c r="A570">
        <f t="shared" si="8"/>
        <v>570</v>
      </c>
      <c r="B570" s="249" t="s">
        <v>1872</v>
      </c>
      <c r="C570" t="s">
        <v>2377</v>
      </c>
      <c r="D570" s="250" t="s">
        <v>4855</v>
      </c>
      <c r="E570" s="250" t="s">
        <v>778</v>
      </c>
      <c r="F570" s="250" t="s">
        <v>2701</v>
      </c>
      <c r="G570" s="250" t="s">
        <v>1873</v>
      </c>
      <c r="H570" s="250" t="s">
        <v>1874</v>
      </c>
      <c r="I570" s="250" t="s">
        <v>1875</v>
      </c>
      <c r="J570" s="250" t="s">
        <v>1876</v>
      </c>
      <c r="K570" s="250" t="s">
        <v>1877</v>
      </c>
      <c r="L570" s="252">
        <v>5168834000</v>
      </c>
      <c r="M570" s="250" t="b">
        <v>1</v>
      </c>
      <c r="N570" s="251">
        <v>0.187</v>
      </c>
      <c r="O570" s="251">
        <v>0</v>
      </c>
      <c r="P570" s="251">
        <v>1.6646</v>
      </c>
      <c r="Q570" s="250">
        <v>3906</v>
      </c>
    </row>
    <row r="571" spans="1:17" ht="12.75">
      <c r="A571">
        <f t="shared" si="8"/>
        <v>571</v>
      </c>
      <c r="B571" s="249" t="s">
        <v>2677</v>
      </c>
      <c r="C571" t="s">
        <v>2365</v>
      </c>
      <c r="D571" s="250" t="s">
        <v>4812</v>
      </c>
      <c r="E571" s="250" t="s">
        <v>2678</v>
      </c>
      <c r="G571" s="250" t="s">
        <v>2679</v>
      </c>
      <c r="H571" s="250" t="s">
        <v>2680</v>
      </c>
      <c r="I571" s="250" t="s">
        <v>2681</v>
      </c>
      <c r="J571" s="250" t="s">
        <v>2682</v>
      </c>
      <c r="K571" s="250" t="s">
        <v>2683</v>
      </c>
      <c r="L571" s="252">
        <v>7169338701</v>
      </c>
      <c r="M571" s="250" t="b">
        <v>1</v>
      </c>
      <c r="N571" s="251">
        <v>0.872</v>
      </c>
      <c r="O571" s="251">
        <v>0.827</v>
      </c>
      <c r="P571" s="251">
        <v>0.9297</v>
      </c>
      <c r="Q571" s="250">
        <v>1373</v>
      </c>
    </row>
    <row r="572" spans="1:17" ht="12.75">
      <c r="A572">
        <f t="shared" si="8"/>
        <v>572</v>
      </c>
      <c r="B572" s="249" t="s">
        <v>3609</v>
      </c>
      <c r="C572" t="s">
        <v>2396</v>
      </c>
      <c r="D572" s="250" t="s">
        <v>4812</v>
      </c>
      <c r="E572" s="250" t="s">
        <v>2579</v>
      </c>
      <c r="G572" s="250" t="s">
        <v>892</v>
      </c>
      <c r="H572" s="250" t="s">
        <v>3610</v>
      </c>
      <c r="I572" s="250" t="s">
        <v>3611</v>
      </c>
      <c r="J572" s="250" t="s">
        <v>3612</v>
      </c>
      <c r="K572" s="250" t="s">
        <v>3613</v>
      </c>
      <c r="L572" s="252">
        <v>3152652000</v>
      </c>
      <c r="M572" s="250" t="b">
        <v>1</v>
      </c>
      <c r="N572" s="251">
        <v>0.795</v>
      </c>
      <c r="O572" s="251">
        <v>0.725</v>
      </c>
      <c r="P572" s="251">
        <v>0.9543</v>
      </c>
      <c r="Q572" s="250">
        <v>1707</v>
      </c>
    </row>
    <row r="573" spans="1:17" ht="12.75">
      <c r="A573">
        <f t="shared" si="8"/>
        <v>573</v>
      </c>
      <c r="B573" s="249" t="s">
        <v>1674</v>
      </c>
      <c r="C573" t="s">
        <v>2371</v>
      </c>
      <c r="D573" s="250" t="s">
        <v>4812</v>
      </c>
      <c r="E573" s="250" t="s">
        <v>4288</v>
      </c>
      <c r="G573" s="250" t="s">
        <v>1675</v>
      </c>
      <c r="H573" s="250" t="s">
        <v>1676</v>
      </c>
      <c r="I573" s="250" t="s">
        <v>1677</v>
      </c>
      <c r="J573" s="250" t="s">
        <v>1678</v>
      </c>
      <c r="K573" s="250" t="s">
        <v>1679</v>
      </c>
      <c r="L573" s="252">
        <v>9144714900</v>
      </c>
      <c r="M573" s="250" t="b">
        <v>1</v>
      </c>
      <c r="N573" s="251">
        <v>0.657</v>
      </c>
      <c r="O573" s="251">
        <v>0.602</v>
      </c>
      <c r="P573" s="251">
        <v>1.0694</v>
      </c>
      <c r="Q573" s="250">
        <v>3912</v>
      </c>
    </row>
    <row r="574" spans="1:17" ht="12.75">
      <c r="A574">
        <f t="shared" si="8"/>
        <v>574</v>
      </c>
      <c r="B574" s="249" t="s">
        <v>3835</v>
      </c>
      <c r="C574" t="s">
        <v>2356</v>
      </c>
      <c r="D574" s="250" t="s">
        <v>4812</v>
      </c>
      <c r="E574" s="250" t="s">
        <v>2526</v>
      </c>
      <c r="F574" s="250" t="s">
        <v>4849</v>
      </c>
      <c r="G574" s="250" t="s">
        <v>3836</v>
      </c>
      <c r="H574" s="250" t="s">
        <v>3837</v>
      </c>
      <c r="I574" s="250" t="s">
        <v>801</v>
      </c>
      <c r="J574" s="250" t="s">
        <v>3838</v>
      </c>
      <c r="K574" s="250" t="s">
        <v>3839</v>
      </c>
      <c r="L574" s="252">
        <v>6075223795</v>
      </c>
      <c r="M574" s="250" t="b">
        <v>1</v>
      </c>
      <c r="N574" s="251">
        <v>0.844</v>
      </c>
      <c r="O574" s="251">
        <v>0.734</v>
      </c>
      <c r="P574" s="251">
        <v>1.0002</v>
      </c>
      <c r="Q574" s="250">
        <v>566</v>
      </c>
    </row>
    <row r="575" spans="1:17" ht="12.75">
      <c r="A575">
        <f t="shared" si="8"/>
        <v>575</v>
      </c>
      <c r="B575" s="249" t="s">
        <v>3284</v>
      </c>
      <c r="C575" t="s">
        <v>2366</v>
      </c>
      <c r="D575" s="250" t="s">
        <v>4812</v>
      </c>
      <c r="E575" s="250" t="s">
        <v>3285</v>
      </c>
      <c r="G575" s="250" t="s">
        <v>3286</v>
      </c>
      <c r="H575" s="250" t="s">
        <v>3287</v>
      </c>
      <c r="I575" s="250" t="s">
        <v>3288</v>
      </c>
      <c r="J575" s="250" t="s">
        <v>3289</v>
      </c>
      <c r="K575" s="250" t="s">
        <v>3290</v>
      </c>
      <c r="L575" s="252">
        <v>3152985188</v>
      </c>
      <c r="M575" s="250" t="b">
        <v>1</v>
      </c>
      <c r="N575" s="251">
        <v>0.853</v>
      </c>
      <c r="O575" s="251">
        <v>0.755</v>
      </c>
      <c r="P575" s="251">
        <v>1.0517</v>
      </c>
      <c r="Q575" s="250">
        <v>1253</v>
      </c>
    </row>
    <row r="576" spans="1:17" ht="12.75">
      <c r="A576">
        <f t="shared" si="8"/>
        <v>576</v>
      </c>
      <c r="B576" s="249" t="s">
        <v>417</v>
      </c>
      <c r="C576" t="s">
        <v>2370</v>
      </c>
      <c r="D576" s="250" t="s">
        <v>4812</v>
      </c>
      <c r="E576" s="250" t="s">
        <v>418</v>
      </c>
      <c r="F576" s="250" t="s">
        <v>2701</v>
      </c>
      <c r="G576" s="250" t="s">
        <v>419</v>
      </c>
      <c r="H576" s="250" t="s">
        <v>420</v>
      </c>
      <c r="I576" s="250" t="s">
        <v>421</v>
      </c>
      <c r="J576" s="250" t="s">
        <v>422</v>
      </c>
      <c r="K576" s="250" t="s">
        <v>423</v>
      </c>
      <c r="L576" s="252">
        <v>5185478266</v>
      </c>
      <c r="M576" s="250" t="b">
        <v>1</v>
      </c>
      <c r="N576" s="251">
        <v>0.126</v>
      </c>
      <c r="O576" s="251">
        <v>0</v>
      </c>
      <c r="P576" s="251">
        <v>0.972</v>
      </c>
      <c r="Q576" s="250">
        <v>31</v>
      </c>
    </row>
    <row r="577" spans="1:17" ht="12.75">
      <c r="A577">
        <f t="shared" si="8"/>
        <v>577</v>
      </c>
      <c r="B577" s="249" t="s">
        <v>3394</v>
      </c>
      <c r="C577" t="s">
        <v>2393</v>
      </c>
      <c r="D577" s="250" t="s">
        <v>4864</v>
      </c>
      <c r="E577" s="250" t="s">
        <v>3395</v>
      </c>
      <c r="G577" s="250" t="s">
        <v>3584</v>
      </c>
      <c r="H577" s="250" t="s">
        <v>3396</v>
      </c>
      <c r="I577" s="250" t="s">
        <v>3397</v>
      </c>
      <c r="J577" s="250" t="s">
        <v>3398</v>
      </c>
      <c r="K577" s="250" t="s">
        <v>3399</v>
      </c>
      <c r="L577" s="252">
        <v>9145288143</v>
      </c>
      <c r="M577" s="250" t="b">
        <v>1</v>
      </c>
      <c r="N577" s="251">
        <v>0.436</v>
      </c>
      <c r="O577" s="251">
        <v>0.304</v>
      </c>
      <c r="P577" s="251">
        <v>1.2285</v>
      </c>
      <c r="Q577" s="250">
        <v>1201</v>
      </c>
    </row>
    <row r="578" spans="1:17" ht="12.75">
      <c r="A578">
        <f aca="true" t="shared" si="9" ref="A578:A641">A577+1</f>
        <v>578</v>
      </c>
      <c r="B578" s="249" t="s">
        <v>3093</v>
      </c>
      <c r="C578" t="s">
        <v>2398</v>
      </c>
      <c r="D578" s="250" t="s">
        <v>4812</v>
      </c>
      <c r="E578" s="250" t="s">
        <v>3094</v>
      </c>
      <c r="F578" s="250" t="s">
        <v>4849</v>
      </c>
      <c r="G578" s="250" t="s">
        <v>3095</v>
      </c>
      <c r="H578" s="250" t="s">
        <v>3096</v>
      </c>
      <c r="I578" s="250" t="s">
        <v>3097</v>
      </c>
      <c r="J578" s="250" t="s">
        <v>3098</v>
      </c>
      <c r="K578" s="250" t="s">
        <v>3099</v>
      </c>
      <c r="L578" s="252">
        <v>6072742101</v>
      </c>
      <c r="M578" s="250" t="b">
        <v>1</v>
      </c>
      <c r="N578" s="251">
        <v>0.581</v>
      </c>
      <c r="O578" s="251">
        <v>0.364</v>
      </c>
      <c r="P578" s="251">
        <v>0.9401</v>
      </c>
      <c r="Q578" s="250">
        <v>6107</v>
      </c>
    </row>
    <row r="579" spans="1:17" ht="12.75">
      <c r="A579">
        <f t="shared" si="9"/>
        <v>579</v>
      </c>
      <c r="B579" s="249" t="s">
        <v>4374</v>
      </c>
      <c r="C579" t="s">
        <v>2400</v>
      </c>
      <c r="D579" s="250" t="s">
        <v>4812</v>
      </c>
      <c r="E579" s="250" t="s">
        <v>698</v>
      </c>
      <c r="F579" s="250" t="s">
        <v>805</v>
      </c>
      <c r="G579" s="250" t="s">
        <v>4375</v>
      </c>
      <c r="H579" s="250" t="s">
        <v>4376</v>
      </c>
      <c r="I579" s="250" t="s">
        <v>4377</v>
      </c>
      <c r="J579" s="250" t="s">
        <v>4378</v>
      </c>
      <c r="K579" s="250" t="s">
        <v>4379</v>
      </c>
      <c r="L579" s="252">
        <v>5187938811</v>
      </c>
      <c r="M579" s="250" t="b">
        <v>1</v>
      </c>
      <c r="N579" s="251">
        <v>0.709</v>
      </c>
      <c r="O579" s="251">
        <v>0.579</v>
      </c>
      <c r="P579" s="251">
        <v>0.972</v>
      </c>
      <c r="Q579" s="250">
        <v>3505</v>
      </c>
    </row>
    <row r="580" spans="1:17" ht="12.75">
      <c r="A580">
        <f t="shared" si="9"/>
        <v>580</v>
      </c>
      <c r="B580" s="249" t="s">
        <v>2925</v>
      </c>
      <c r="C580" t="s">
        <v>2367</v>
      </c>
      <c r="D580" s="250" t="s">
        <v>4812</v>
      </c>
      <c r="E580" s="250" t="s">
        <v>2476</v>
      </c>
      <c r="F580" s="250" t="s">
        <v>2548</v>
      </c>
      <c r="G580" s="250" t="s">
        <v>799</v>
      </c>
      <c r="H580" s="250" t="s">
        <v>2926</v>
      </c>
      <c r="I580" s="250" t="s">
        <v>2927</v>
      </c>
      <c r="J580" s="250" t="s">
        <v>2928</v>
      </c>
      <c r="K580" s="250" t="s">
        <v>2929</v>
      </c>
      <c r="L580" s="252">
        <v>5166534285</v>
      </c>
      <c r="M580" s="250" t="b">
        <v>1</v>
      </c>
      <c r="N580" s="251">
        <v>0</v>
      </c>
      <c r="O580" s="251">
        <v>0</v>
      </c>
      <c r="P580" s="251">
        <v>1.6876</v>
      </c>
      <c r="Q580" s="250">
        <v>81</v>
      </c>
    </row>
    <row r="581" spans="1:17" ht="12.75">
      <c r="A581">
        <f t="shared" si="9"/>
        <v>581</v>
      </c>
      <c r="B581" s="249" t="s">
        <v>3507</v>
      </c>
      <c r="C581" t="s">
        <v>2394</v>
      </c>
      <c r="D581" s="250" t="s">
        <v>4812</v>
      </c>
      <c r="E581" s="250" t="s">
        <v>4821</v>
      </c>
      <c r="G581" s="250" t="s">
        <v>3508</v>
      </c>
      <c r="H581" s="250" t="s">
        <v>3509</v>
      </c>
      <c r="I581" s="250" t="s">
        <v>3510</v>
      </c>
      <c r="J581" s="250" t="s">
        <v>3511</v>
      </c>
      <c r="K581" s="250" t="s">
        <v>3512</v>
      </c>
      <c r="L581" s="252">
        <v>9143577783</v>
      </c>
      <c r="M581" s="250" t="b">
        <v>1</v>
      </c>
      <c r="N581" s="251">
        <v>0.433</v>
      </c>
      <c r="O581" s="251">
        <v>0.172</v>
      </c>
      <c r="P581" s="251">
        <v>1.2048</v>
      </c>
      <c r="Q581" s="250">
        <v>3991</v>
      </c>
    </row>
    <row r="582" spans="1:17" ht="12.75">
      <c r="A582">
        <f t="shared" si="9"/>
        <v>582</v>
      </c>
      <c r="B582" s="249" t="s">
        <v>2690</v>
      </c>
      <c r="C582" t="s">
        <v>2365</v>
      </c>
      <c r="D582" s="250" t="s">
        <v>4812</v>
      </c>
      <c r="E582" s="250" t="s">
        <v>2685</v>
      </c>
      <c r="F582" s="250" t="s">
        <v>4849</v>
      </c>
      <c r="G582" s="250" t="s">
        <v>2686</v>
      </c>
      <c r="H582" s="250" t="s">
        <v>2691</v>
      </c>
      <c r="I582" s="250" t="s">
        <v>2692</v>
      </c>
      <c r="J582" s="250" t="s">
        <v>2688</v>
      </c>
      <c r="K582" s="250" t="s">
        <v>2689</v>
      </c>
      <c r="L582" s="252">
        <v>7163586866</v>
      </c>
      <c r="M582" s="250" t="b">
        <v>1</v>
      </c>
      <c r="N582" s="251">
        <v>0</v>
      </c>
      <c r="O582" s="251">
        <v>0</v>
      </c>
      <c r="P582" s="251">
        <v>0.9297</v>
      </c>
      <c r="Q582" s="250">
        <v>170</v>
      </c>
    </row>
    <row r="583" spans="1:17" ht="12.75">
      <c r="A583">
        <f t="shared" si="9"/>
        <v>583</v>
      </c>
      <c r="B583" s="249" t="s">
        <v>2684</v>
      </c>
      <c r="C583" t="s">
        <v>2365</v>
      </c>
      <c r="D583" s="250" t="s">
        <v>4812</v>
      </c>
      <c r="E583" s="250" t="s">
        <v>2685</v>
      </c>
      <c r="G583" s="250" t="s">
        <v>2686</v>
      </c>
      <c r="H583" s="250" t="s">
        <v>2687</v>
      </c>
      <c r="I583" s="250" t="s">
        <v>2508</v>
      </c>
      <c r="J583" s="250" t="s">
        <v>2688</v>
      </c>
      <c r="K583" s="250" t="s">
        <v>2689</v>
      </c>
      <c r="L583" s="252">
        <v>7163586161</v>
      </c>
      <c r="M583" s="250" t="b">
        <v>1</v>
      </c>
      <c r="N583" s="251">
        <v>0.8</v>
      </c>
      <c r="O583" s="251">
        <v>0.685</v>
      </c>
      <c r="P583" s="251">
        <v>0.9297</v>
      </c>
      <c r="Q583" s="250">
        <v>1091</v>
      </c>
    </row>
    <row r="584" spans="1:17" ht="12.75">
      <c r="A584">
        <f t="shared" si="9"/>
        <v>584</v>
      </c>
      <c r="B584" s="249" t="s">
        <v>1155</v>
      </c>
      <c r="C584" t="s">
        <v>2386</v>
      </c>
      <c r="D584" s="250" t="s">
        <v>4812</v>
      </c>
      <c r="E584" s="250" t="s">
        <v>4520</v>
      </c>
      <c r="F584" s="250" t="s">
        <v>2644</v>
      </c>
      <c r="G584" s="250" t="s">
        <v>1156</v>
      </c>
      <c r="H584" s="250" t="s">
        <v>1157</v>
      </c>
      <c r="I584" s="250" t="s">
        <v>1158</v>
      </c>
      <c r="J584" s="250" t="s">
        <v>1159</v>
      </c>
      <c r="K584" s="250" t="s">
        <v>1160</v>
      </c>
      <c r="L584" s="252">
        <v>3153544733</v>
      </c>
      <c r="M584" s="250" t="b">
        <v>1</v>
      </c>
      <c r="N584" s="251">
        <v>0</v>
      </c>
      <c r="O584" s="251">
        <v>0</v>
      </c>
      <c r="P584" s="251">
        <v>1.0381</v>
      </c>
      <c r="Q584" s="250">
        <v>0</v>
      </c>
    </row>
    <row r="585" spans="1:17" ht="12.75">
      <c r="A585">
        <f t="shared" si="9"/>
        <v>585</v>
      </c>
      <c r="B585" s="249" t="s">
        <v>4835</v>
      </c>
      <c r="C585" t="s">
        <v>2360</v>
      </c>
      <c r="D585" s="250" t="s">
        <v>4812</v>
      </c>
      <c r="E585" s="250" t="s">
        <v>4821</v>
      </c>
      <c r="F585" s="250" t="s">
        <v>4814</v>
      </c>
      <c r="G585" s="250" t="s">
        <v>4822</v>
      </c>
      <c r="H585" s="250" t="s">
        <v>4836</v>
      </c>
      <c r="I585" s="250" t="s">
        <v>4837</v>
      </c>
      <c r="J585" s="250" t="s">
        <v>4838</v>
      </c>
      <c r="K585" s="250" t="s">
        <v>4839</v>
      </c>
      <c r="L585" s="252">
        <v>5187562155</v>
      </c>
      <c r="M585" s="250" t="b">
        <v>1</v>
      </c>
      <c r="N585" s="251">
        <v>0.679</v>
      </c>
      <c r="O585" s="251">
        <v>0.507</v>
      </c>
      <c r="P585" s="251">
        <v>1.0066</v>
      </c>
      <c r="Q585" s="250">
        <v>2489</v>
      </c>
    </row>
    <row r="586" spans="1:17" ht="12.75">
      <c r="A586">
        <f t="shared" si="9"/>
        <v>586</v>
      </c>
      <c r="B586" s="249" t="s">
        <v>2112</v>
      </c>
      <c r="C586" t="s">
        <v>2406</v>
      </c>
      <c r="D586" s="250" t="s">
        <v>4812</v>
      </c>
      <c r="E586" s="250" t="s">
        <v>2512</v>
      </c>
      <c r="F586" s="250" t="s">
        <v>4829</v>
      </c>
      <c r="G586" s="250" t="s">
        <v>2113</v>
      </c>
      <c r="H586" s="250" t="s">
        <v>2114</v>
      </c>
      <c r="I586" s="250" t="s">
        <v>2115</v>
      </c>
      <c r="J586" s="250" t="s">
        <v>2116</v>
      </c>
      <c r="K586" s="250" t="s">
        <v>2117</v>
      </c>
      <c r="L586" s="252">
        <v>3157546461</v>
      </c>
      <c r="M586" s="250" t="b">
        <v>1</v>
      </c>
      <c r="N586" s="251">
        <v>0.853</v>
      </c>
      <c r="O586" s="251">
        <v>0.758</v>
      </c>
      <c r="P586" s="251">
        <v>1.0576</v>
      </c>
      <c r="Q586" s="250">
        <v>1220</v>
      </c>
    </row>
    <row r="587" spans="1:17" ht="12.75">
      <c r="A587">
        <f t="shared" si="9"/>
        <v>587</v>
      </c>
      <c r="B587" s="249" t="s">
        <v>1689</v>
      </c>
      <c r="C587" t="s">
        <v>2371</v>
      </c>
      <c r="D587" s="250" t="s">
        <v>4864</v>
      </c>
      <c r="E587" s="250" t="s">
        <v>1690</v>
      </c>
      <c r="G587" s="250" t="s">
        <v>1691</v>
      </c>
      <c r="H587" s="250" t="s">
        <v>1692</v>
      </c>
      <c r="I587" s="250" t="s">
        <v>1693</v>
      </c>
      <c r="J587" s="250" t="s">
        <v>1694</v>
      </c>
      <c r="K587" s="250" t="s">
        <v>1695</v>
      </c>
      <c r="L587" s="252">
        <v>9147582241</v>
      </c>
      <c r="M587" s="250" t="b">
        <v>1</v>
      </c>
      <c r="N587" s="251">
        <v>0.644</v>
      </c>
      <c r="O587" s="251">
        <v>0.551</v>
      </c>
      <c r="P587" s="251">
        <v>1.0694</v>
      </c>
      <c r="Q587" s="250">
        <v>2142</v>
      </c>
    </row>
    <row r="588" spans="1:17" ht="12.75">
      <c r="A588">
        <f t="shared" si="9"/>
        <v>588</v>
      </c>
      <c r="B588" s="249" t="s">
        <v>1746</v>
      </c>
      <c r="C588" t="s">
        <v>2357</v>
      </c>
      <c r="D588" s="250" t="s">
        <v>4864</v>
      </c>
      <c r="E588" s="250" t="s">
        <v>1747</v>
      </c>
      <c r="G588" s="250" t="s">
        <v>1748</v>
      </c>
      <c r="H588" s="250" t="s">
        <v>1749</v>
      </c>
      <c r="I588" s="250" t="s">
        <v>1750</v>
      </c>
      <c r="J588" s="250" t="s">
        <v>1751</v>
      </c>
      <c r="K588" s="250" t="s">
        <v>1752</v>
      </c>
      <c r="L588" s="252">
        <v>3158313797</v>
      </c>
      <c r="M588" s="250" t="b">
        <v>1</v>
      </c>
      <c r="N588" s="251">
        <v>0.835</v>
      </c>
      <c r="O588" s="251">
        <v>0.715</v>
      </c>
      <c r="P588" s="251">
        <v>0.9335</v>
      </c>
      <c r="Q588" s="250">
        <v>703</v>
      </c>
    </row>
    <row r="589" spans="1:17" ht="12.75">
      <c r="A589">
        <f t="shared" si="9"/>
        <v>589</v>
      </c>
      <c r="B589" s="249" t="s">
        <v>2913</v>
      </c>
      <c r="C589" t="s">
        <v>2367</v>
      </c>
      <c r="D589" s="250" t="s">
        <v>4855</v>
      </c>
      <c r="E589" s="250" t="s">
        <v>2914</v>
      </c>
      <c r="G589" s="250" t="s">
        <v>2915</v>
      </c>
      <c r="H589" s="250" t="s">
        <v>2916</v>
      </c>
      <c r="I589" s="250" t="s">
        <v>2917</v>
      </c>
      <c r="J589" s="250" t="s">
        <v>2918</v>
      </c>
      <c r="K589" s="250" t="s">
        <v>2919</v>
      </c>
      <c r="L589" s="252">
        <v>5163250203</v>
      </c>
      <c r="M589" s="250" t="b">
        <v>1</v>
      </c>
      <c r="N589" s="251">
        <v>0</v>
      </c>
      <c r="O589" s="251">
        <v>0</v>
      </c>
      <c r="P589" s="251">
        <v>1.6876</v>
      </c>
      <c r="Q589" s="250">
        <v>170</v>
      </c>
    </row>
    <row r="590" spans="1:17" ht="12.75">
      <c r="A590">
        <f t="shared" si="9"/>
        <v>590</v>
      </c>
      <c r="B590" s="249" t="s">
        <v>3452</v>
      </c>
      <c r="C590" t="s">
        <v>2375</v>
      </c>
      <c r="D590" s="250" t="s">
        <v>4855</v>
      </c>
      <c r="E590" s="250" t="s">
        <v>3453</v>
      </c>
      <c r="F590" s="250" t="s">
        <v>2513</v>
      </c>
      <c r="G590" s="250" t="s">
        <v>3454</v>
      </c>
      <c r="H590" s="250" t="s">
        <v>3455</v>
      </c>
      <c r="I590" s="250" t="s">
        <v>3456</v>
      </c>
      <c r="J590" s="250" t="s">
        <v>3457</v>
      </c>
      <c r="K590" s="250" t="s">
        <v>3458</v>
      </c>
      <c r="L590" s="252">
        <v>5184657509</v>
      </c>
      <c r="M590" s="250" t="b">
        <v>1</v>
      </c>
      <c r="N590" s="251">
        <v>0.8</v>
      </c>
      <c r="O590" s="251">
        <v>0.673</v>
      </c>
      <c r="P590" s="251">
        <v>0.9994</v>
      </c>
      <c r="Q590" s="250">
        <v>1102</v>
      </c>
    </row>
    <row r="591" spans="1:17" ht="12.75">
      <c r="A591">
        <f t="shared" si="9"/>
        <v>591</v>
      </c>
      <c r="B591" s="249" t="s">
        <v>1696</v>
      </c>
      <c r="C591" t="s">
        <v>2371</v>
      </c>
      <c r="D591" s="250" t="s">
        <v>4812</v>
      </c>
      <c r="E591" s="250" t="s">
        <v>2554</v>
      </c>
      <c r="G591" s="250" t="s">
        <v>1697</v>
      </c>
      <c r="H591" s="250" t="s">
        <v>1698</v>
      </c>
      <c r="I591" s="250" t="s">
        <v>1699</v>
      </c>
      <c r="J591" s="250" t="s">
        <v>1700</v>
      </c>
      <c r="K591" s="250" t="s">
        <v>1701</v>
      </c>
      <c r="L591" s="252">
        <v>9148763075</v>
      </c>
      <c r="M591" s="250" t="b">
        <v>1</v>
      </c>
      <c r="N591" s="251">
        <v>0.368</v>
      </c>
      <c r="O591" s="251">
        <v>0.101</v>
      </c>
      <c r="P591" s="251">
        <v>1.0694</v>
      </c>
      <c r="Q591" s="250">
        <v>1257</v>
      </c>
    </row>
    <row r="592" spans="1:17" ht="12.75">
      <c r="A592">
        <f t="shared" si="9"/>
        <v>592</v>
      </c>
      <c r="B592" s="249" t="s">
        <v>1702</v>
      </c>
      <c r="C592" t="s">
        <v>2371</v>
      </c>
      <c r="D592" s="250" t="s">
        <v>4864</v>
      </c>
      <c r="E592" s="250" t="s">
        <v>1703</v>
      </c>
      <c r="G592" s="250" t="s">
        <v>1704</v>
      </c>
      <c r="H592" s="250" t="s">
        <v>1705</v>
      </c>
      <c r="I592" s="250" t="s">
        <v>1706</v>
      </c>
      <c r="J592" s="250" t="s">
        <v>1707</v>
      </c>
      <c r="K592" s="250" t="s">
        <v>1708</v>
      </c>
      <c r="L592" s="252">
        <v>9148766414</v>
      </c>
      <c r="M592" s="250" t="b">
        <v>1</v>
      </c>
      <c r="N592" s="251">
        <v>0</v>
      </c>
      <c r="O592" s="251">
        <v>0</v>
      </c>
      <c r="P592" s="251">
        <v>1.0694</v>
      </c>
      <c r="Q592" s="250">
        <v>0</v>
      </c>
    </row>
    <row r="593" spans="1:17" ht="12.75">
      <c r="A593">
        <f t="shared" si="9"/>
        <v>593</v>
      </c>
      <c r="B593" s="249" t="s">
        <v>4993</v>
      </c>
      <c r="C593" t="s">
        <v>2364</v>
      </c>
      <c r="D593" s="250" t="s">
        <v>4812</v>
      </c>
      <c r="E593" s="250" t="s">
        <v>4821</v>
      </c>
      <c r="F593" s="250" t="s">
        <v>2498</v>
      </c>
      <c r="G593" s="250" t="s">
        <v>1464</v>
      </c>
      <c r="H593" s="250" t="s">
        <v>1465</v>
      </c>
      <c r="I593" s="250" t="s">
        <v>2508</v>
      </c>
      <c r="J593" s="250" t="s">
        <v>1466</v>
      </c>
      <c r="K593" s="250" t="s">
        <v>1467</v>
      </c>
      <c r="L593" s="252">
        <v>7169281380</v>
      </c>
      <c r="M593" s="250" t="b">
        <v>0</v>
      </c>
      <c r="N593" s="251">
        <v>0</v>
      </c>
      <c r="O593" s="251">
        <v>0</v>
      </c>
      <c r="P593" s="251">
        <v>0.9467</v>
      </c>
      <c r="Q593" s="250">
        <v>0</v>
      </c>
    </row>
    <row r="594" spans="1:17" ht="12.75">
      <c r="A594">
        <f t="shared" si="9"/>
        <v>594</v>
      </c>
      <c r="B594" s="249" t="s">
        <v>3351</v>
      </c>
      <c r="C594" t="s">
        <v>2404</v>
      </c>
      <c r="D594" s="250" t="s">
        <v>4812</v>
      </c>
      <c r="E594" s="250" t="s">
        <v>3352</v>
      </c>
      <c r="F594" s="250" t="s">
        <v>469</v>
      </c>
      <c r="G594" s="250" t="s">
        <v>3353</v>
      </c>
      <c r="H594" s="250" t="s">
        <v>3354</v>
      </c>
      <c r="I594" s="250" t="s">
        <v>4303</v>
      </c>
      <c r="J594" s="250" t="s">
        <v>3355</v>
      </c>
      <c r="K594" s="250" t="s">
        <v>3356</v>
      </c>
      <c r="L594" s="252">
        <v>3158580610</v>
      </c>
      <c r="M594" s="250" t="b">
        <v>1</v>
      </c>
      <c r="N594" s="251">
        <v>0.787</v>
      </c>
      <c r="O594" s="251">
        <v>0.651</v>
      </c>
      <c r="P594" s="251">
        <v>1.0045</v>
      </c>
      <c r="Q594" s="250">
        <v>779</v>
      </c>
    </row>
    <row r="595" spans="1:17" ht="12.75">
      <c r="A595">
        <f t="shared" si="9"/>
        <v>595</v>
      </c>
      <c r="B595" s="249" t="s">
        <v>1502</v>
      </c>
      <c r="C595" t="s">
        <v>2407</v>
      </c>
      <c r="D595" s="250" t="s">
        <v>4812</v>
      </c>
      <c r="E595" s="250" t="s">
        <v>1503</v>
      </c>
      <c r="G595" s="250" t="s">
        <v>3447</v>
      </c>
      <c r="H595" s="250" t="s">
        <v>1504</v>
      </c>
      <c r="J595" s="250" t="s">
        <v>1505</v>
      </c>
      <c r="K595" s="250" t="s">
        <v>1506</v>
      </c>
      <c r="L595" s="252">
        <v>5182946621</v>
      </c>
      <c r="M595" s="250" t="b">
        <v>0</v>
      </c>
      <c r="N595" s="251">
        <v>0</v>
      </c>
      <c r="O595" s="251">
        <v>0</v>
      </c>
      <c r="P595" s="251">
        <v>1.1024</v>
      </c>
      <c r="Q595" s="250">
        <v>0</v>
      </c>
    </row>
    <row r="596" spans="1:17" ht="12.75">
      <c r="A596">
        <f t="shared" si="9"/>
        <v>596</v>
      </c>
      <c r="B596" s="249" t="s">
        <v>826</v>
      </c>
      <c r="C596" t="s">
        <v>2382</v>
      </c>
      <c r="D596" s="250" t="s">
        <v>4864</v>
      </c>
      <c r="E596" s="250" t="s">
        <v>827</v>
      </c>
      <c r="G596" s="250" t="s">
        <v>828</v>
      </c>
      <c r="H596" s="250" t="s">
        <v>829</v>
      </c>
      <c r="I596" s="250" t="s">
        <v>830</v>
      </c>
      <c r="J596" s="250" t="s">
        <v>831</v>
      </c>
      <c r="K596" s="250" t="s">
        <v>832</v>
      </c>
      <c r="L596" s="252">
        <v>7167366201</v>
      </c>
      <c r="M596" s="250" t="b">
        <v>1</v>
      </c>
      <c r="N596" s="251">
        <v>0.857</v>
      </c>
      <c r="O596" s="251">
        <v>0.824</v>
      </c>
      <c r="P596" s="251">
        <v>0.9368</v>
      </c>
      <c r="Q596" s="250">
        <v>504</v>
      </c>
    </row>
    <row r="597" spans="1:17" ht="12.75">
      <c r="A597">
        <f t="shared" si="9"/>
        <v>597</v>
      </c>
      <c r="B597" s="249" t="s">
        <v>2883</v>
      </c>
      <c r="C597" t="s">
        <v>2367</v>
      </c>
      <c r="D597" s="250" t="s">
        <v>4812</v>
      </c>
      <c r="E597" s="250" t="s">
        <v>2811</v>
      </c>
      <c r="G597" s="250" t="s">
        <v>2884</v>
      </c>
      <c r="H597" s="250" t="s">
        <v>2885</v>
      </c>
      <c r="I597" s="250" t="s">
        <v>2886</v>
      </c>
      <c r="J597" s="250" t="s">
        <v>2887</v>
      </c>
      <c r="K597" s="250" t="s">
        <v>2888</v>
      </c>
      <c r="L597" s="252">
        <v>5167278080</v>
      </c>
      <c r="M597" s="250" t="b">
        <v>1</v>
      </c>
      <c r="N597" s="251">
        <v>0.296</v>
      </c>
      <c r="O597" s="251">
        <v>0.102</v>
      </c>
      <c r="P597" s="251">
        <v>1.6876</v>
      </c>
      <c r="Q597" s="250">
        <v>4297</v>
      </c>
    </row>
    <row r="598" spans="1:17" ht="12.75">
      <c r="A598">
        <f t="shared" si="9"/>
        <v>598</v>
      </c>
      <c r="B598" s="249" t="s">
        <v>35</v>
      </c>
      <c r="C598" t="s">
        <v>2389</v>
      </c>
      <c r="D598" s="250" t="s">
        <v>4812</v>
      </c>
      <c r="E598" s="250" t="s">
        <v>36</v>
      </c>
      <c r="G598" s="250" t="s">
        <v>2731</v>
      </c>
      <c r="H598" s="250" t="s">
        <v>2732</v>
      </c>
      <c r="I598" s="250" t="s">
        <v>2733</v>
      </c>
      <c r="J598" s="250" t="s">
        <v>1429</v>
      </c>
      <c r="K598" s="250" t="s">
        <v>2734</v>
      </c>
      <c r="L598" s="252">
        <v>7163254560</v>
      </c>
      <c r="M598" s="250" t="b">
        <v>1</v>
      </c>
      <c r="N598" s="251">
        <v>0.719</v>
      </c>
      <c r="O598" s="251">
        <v>0.717</v>
      </c>
      <c r="P598" s="251">
        <v>1.0576</v>
      </c>
      <c r="Q598" s="250">
        <v>35776</v>
      </c>
    </row>
    <row r="599" spans="1:17" ht="12.75">
      <c r="A599">
        <f t="shared" si="9"/>
        <v>599</v>
      </c>
      <c r="B599" s="249" t="s">
        <v>298</v>
      </c>
      <c r="C599" t="s">
        <v>2377</v>
      </c>
      <c r="D599" s="250" t="s">
        <v>4812</v>
      </c>
      <c r="E599" s="250" t="s">
        <v>2579</v>
      </c>
      <c r="F599" s="250" t="s">
        <v>2505</v>
      </c>
      <c r="G599" s="250" t="s">
        <v>299</v>
      </c>
      <c r="H599" s="250" t="s">
        <v>300</v>
      </c>
      <c r="I599" s="250" t="s">
        <v>301</v>
      </c>
      <c r="J599" s="250" t="s">
        <v>302</v>
      </c>
      <c r="K599" s="250" t="s">
        <v>303</v>
      </c>
      <c r="L599" s="252">
        <v>5162558921</v>
      </c>
      <c r="M599" s="250" t="b">
        <v>1</v>
      </c>
      <c r="N599" s="251">
        <v>0.313</v>
      </c>
      <c r="O599" s="251">
        <v>0.184</v>
      </c>
      <c r="P599" s="251">
        <v>1.6646</v>
      </c>
      <c r="Q599" s="250">
        <v>3326</v>
      </c>
    </row>
    <row r="600" spans="1:17" ht="12.75">
      <c r="A600">
        <f t="shared" si="9"/>
        <v>600</v>
      </c>
      <c r="B600" s="249" t="s">
        <v>3944</v>
      </c>
      <c r="C600" t="s">
        <v>2367</v>
      </c>
      <c r="D600" s="250" t="s">
        <v>4812</v>
      </c>
      <c r="E600" s="250" t="s">
        <v>2526</v>
      </c>
      <c r="G600" s="250" t="s">
        <v>3945</v>
      </c>
      <c r="H600" s="250" t="s">
        <v>3946</v>
      </c>
      <c r="I600" s="250" t="s">
        <v>3947</v>
      </c>
      <c r="J600" s="250" t="s">
        <v>3948</v>
      </c>
      <c r="K600" s="250" t="s">
        <v>3949</v>
      </c>
      <c r="L600" s="252">
        <v>5167441600</v>
      </c>
      <c r="M600" s="250" t="b">
        <v>1</v>
      </c>
      <c r="N600" s="251">
        <v>0.702</v>
      </c>
      <c r="O600" s="251">
        <v>0.576</v>
      </c>
      <c r="P600" s="251">
        <v>1.6876</v>
      </c>
      <c r="Q600" s="250">
        <v>2862</v>
      </c>
    </row>
    <row r="601" spans="1:17" ht="12.75">
      <c r="A601">
        <f t="shared" si="9"/>
        <v>601</v>
      </c>
      <c r="B601" s="249" t="s">
        <v>1753</v>
      </c>
      <c r="C601" t="s">
        <v>2357</v>
      </c>
      <c r="D601" s="250" t="s">
        <v>4855</v>
      </c>
      <c r="E601" s="250" t="s">
        <v>1754</v>
      </c>
      <c r="G601" s="250" t="s">
        <v>874</v>
      </c>
      <c r="H601" s="250" t="s">
        <v>1755</v>
      </c>
      <c r="I601" s="250" t="s">
        <v>1756</v>
      </c>
      <c r="J601" s="250" t="s">
        <v>1757</v>
      </c>
      <c r="K601" s="250" t="s">
        <v>1758</v>
      </c>
      <c r="L601" s="252">
        <v>3153347400</v>
      </c>
      <c r="M601" s="250" t="b">
        <v>1</v>
      </c>
      <c r="N601" s="251">
        <v>0.82</v>
      </c>
      <c r="O601" s="251">
        <v>0.749</v>
      </c>
      <c r="P601" s="251">
        <v>0.9335</v>
      </c>
      <c r="Q601" s="250">
        <v>6543</v>
      </c>
    </row>
    <row r="602" spans="1:17" ht="12.75">
      <c r="A602">
        <f t="shared" si="9"/>
        <v>602</v>
      </c>
      <c r="B602" s="249" t="s">
        <v>3767</v>
      </c>
      <c r="C602" t="s">
        <v>2401</v>
      </c>
      <c r="D602" s="250" t="s">
        <v>4812</v>
      </c>
      <c r="E602" s="250" t="s">
        <v>4821</v>
      </c>
      <c r="G602" s="250" t="s">
        <v>1066</v>
      </c>
      <c r="H602" s="250" t="s">
        <v>3768</v>
      </c>
      <c r="I602" s="250" t="s">
        <v>3769</v>
      </c>
      <c r="J602" s="250" t="s">
        <v>3770</v>
      </c>
      <c r="K602" s="250" t="s">
        <v>3771</v>
      </c>
      <c r="L602" s="252">
        <v>6078695391</v>
      </c>
      <c r="M602" s="250" t="b">
        <v>1</v>
      </c>
      <c r="N602" s="251">
        <v>0.774</v>
      </c>
      <c r="O602" s="251">
        <v>0.638</v>
      </c>
      <c r="P602" s="251">
        <v>0.9695</v>
      </c>
      <c r="Q602" s="250">
        <v>627</v>
      </c>
    </row>
    <row r="603" spans="1:17" ht="12.75">
      <c r="A603">
        <f t="shared" si="9"/>
        <v>603</v>
      </c>
      <c r="B603" s="249" t="s">
        <v>3138</v>
      </c>
      <c r="C603" t="s">
        <v>2399</v>
      </c>
      <c r="D603" s="250" t="s">
        <v>4864</v>
      </c>
      <c r="E603" s="250" t="s">
        <v>4069</v>
      </c>
      <c r="F603" s="250" t="s">
        <v>716</v>
      </c>
      <c r="G603" s="250" t="s">
        <v>3139</v>
      </c>
      <c r="H603" s="250" t="s">
        <v>3140</v>
      </c>
      <c r="I603" s="250" t="s">
        <v>3141</v>
      </c>
      <c r="J603" s="250" t="s">
        <v>3142</v>
      </c>
      <c r="K603" s="250" t="s">
        <v>3143</v>
      </c>
      <c r="L603" s="252">
        <v>0</v>
      </c>
      <c r="M603" s="250" t="b">
        <v>1</v>
      </c>
      <c r="N603" s="251">
        <v>0.655</v>
      </c>
      <c r="O603" s="251">
        <v>0.551</v>
      </c>
      <c r="P603" s="251">
        <v>1.0562</v>
      </c>
      <c r="Q603" s="250">
        <v>2845</v>
      </c>
    </row>
    <row r="604" spans="1:17" ht="12.75">
      <c r="A604">
        <f t="shared" si="9"/>
        <v>604</v>
      </c>
      <c r="B604" s="249" t="s">
        <v>1573</v>
      </c>
      <c r="C604" t="s">
        <v>2377</v>
      </c>
      <c r="D604" s="250" t="s">
        <v>4812</v>
      </c>
      <c r="E604" s="250" t="s">
        <v>2605</v>
      </c>
      <c r="G604" s="250" t="s">
        <v>1574</v>
      </c>
      <c r="H604" s="250" t="s">
        <v>1575</v>
      </c>
      <c r="I604" s="250" t="s">
        <v>1576</v>
      </c>
      <c r="J604" s="250" t="s">
        <v>1577</v>
      </c>
      <c r="K604" s="250" t="s">
        <v>1578</v>
      </c>
      <c r="L604" s="252">
        <v>5163788220</v>
      </c>
      <c r="M604" s="250" t="b">
        <v>1</v>
      </c>
      <c r="N604" s="251">
        <v>0.793</v>
      </c>
      <c r="O604" s="251">
        <v>0.688</v>
      </c>
      <c r="P604" s="251">
        <v>1.6646</v>
      </c>
      <c r="Q604" s="250">
        <v>2784</v>
      </c>
    </row>
    <row r="605" spans="1:17" ht="12.75">
      <c r="A605">
        <f t="shared" si="9"/>
        <v>605</v>
      </c>
      <c r="B605" s="249" t="s">
        <v>3023</v>
      </c>
      <c r="C605" t="s">
        <v>2397</v>
      </c>
      <c r="D605" s="250" t="s">
        <v>4812</v>
      </c>
      <c r="E605" s="250" t="s">
        <v>2811</v>
      </c>
      <c r="F605" s="250" t="s">
        <v>469</v>
      </c>
      <c r="G605" s="250" t="s">
        <v>3024</v>
      </c>
      <c r="H605" s="250" t="s">
        <v>3025</v>
      </c>
      <c r="I605" s="250" t="s">
        <v>3026</v>
      </c>
      <c r="J605" s="250" t="s">
        <v>3027</v>
      </c>
      <c r="K605" s="250" t="s">
        <v>3028</v>
      </c>
      <c r="L605" s="252">
        <v>6074984126</v>
      </c>
      <c r="M605" s="250" t="b">
        <v>1</v>
      </c>
      <c r="N605" s="251">
        <v>0.519</v>
      </c>
      <c r="O605" s="251">
        <v>0.231</v>
      </c>
      <c r="P605" s="251">
        <v>1.0422</v>
      </c>
      <c r="Q605" s="250">
        <v>341</v>
      </c>
    </row>
    <row r="606" spans="1:17" ht="12.75">
      <c r="A606">
        <f t="shared" si="9"/>
        <v>606</v>
      </c>
      <c r="B606" s="249" t="s">
        <v>1866</v>
      </c>
      <c r="C606" t="s">
        <v>2377</v>
      </c>
      <c r="D606" s="250" t="s">
        <v>4855</v>
      </c>
      <c r="E606" s="250" t="s">
        <v>2547</v>
      </c>
      <c r="F606" s="250" t="s">
        <v>4849</v>
      </c>
      <c r="G606" s="250" t="s">
        <v>1867</v>
      </c>
      <c r="H606" s="250" t="s">
        <v>1868</v>
      </c>
      <c r="I606" s="250" t="s">
        <v>1869</v>
      </c>
      <c r="J606" s="250" t="s">
        <v>1870</v>
      </c>
      <c r="K606" s="250" t="s">
        <v>1871</v>
      </c>
      <c r="L606" s="252">
        <v>5166214900</v>
      </c>
      <c r="M606" s="250" t="b">
        <v>1</v>
      </c>
      <c r="N606" s="251">
        <v>0.052</v>
      </c>
      <c r="O606" s="251">
        <v>0</v>
      </c>
      <c r="P606" s="251">
        <v>1.6646</v>
      </c>
      <c r="Q606" s="250">
        <v>2638</v>
      </c>
    </row>
    <row r="607" spans="1:17" ht="12.75">
      <c r="A607">
        <f t="shared" si="9"/>
        <v>607</v>
      </c>
      <c r="B607" s="249" t="s">
        <v>3712</v>
      </c>
      <c r="C607" t="s">
        <v>2409</v>
      </c>
      <c r="D607" s="250" t="s">
        <v>4864</v>
      </c>
      <c r="E607" s="250" t="s">
        <v>3713</v>
      </c>
      <c r="G607" s="250" t="s">
        <v>3714</v>
      </c>
      <c r="H607" s="250" t="s">
        <v>3715</v>
      </c>
      <c r="I607" s="250" t="s">
        <v>3716</v>
      </c>
      <c r="J607" s="250" t="s">
        <v>3704</v>
      </c>
      <c r="K607" s="250" t="s">
        <v>3717</v>
      </c>
      <c r="L607" s="252">
        <v>5183568200</v>
      </c>
      <c r="M607" s="250" t="b">
        <v>1</v>
      </c>
      <c r="N607" s="251">
        <v>0.746</v>
      </c>
      <c r="O607" s="251">
        <v>0.609</v>
      </c>
      <c r="P607" s="251">
        <v>1.0257</v>
      </c>
      <c r="Q607" s="250">
        <v>3031</v>
      </c>
    </row>
    <row r="608" spans="1:17" ht="12.75">
      <c r="A608">
        <f t="shared" si="9"/>
        <v>608</v>
      </c>
      <c r="B608" s="249" t="s">
        <v>4300</v>
      </c>
      <c r="C608" t="s">
        <v>2369</v>
      </c>
      <c r="D608" s="250" t="s">
        <v>4812</v>
      </c>
      <c r="E608" s="250" t="s">
        <v>2526</v>
      </c>
      <c r="F608" s="250" t="s">
        <v>4849</v>
      </c>
      <c r="G608" s="250" t="s">
        <v>4301</v>
      </c>
      <c r="H608" s="250" t="s">
        <v>4302</v>
      </c>
      <c r="I608" s="250" t="s">
        <v>4303</v>
      </c>
      <c r="J608" s="250" t="s">
        <v>4304</v>
      </c>
      <c r="K608" s="250" t="s">
        <v>4305</v>
      </c>
      <c r="L608" s="252">
        <v>6073264151</v>
      </c>
      <c r="M608" s="250" t="b">
        <v>1</v>
      </c>
      <c r="N608" s="251">
        <v>0.553</v>
      </c>
      <c r="O608" s="251">
        <v>0.345</v>
      </c>
      <c r="P608" s="251">
        <v>0.9998</v>
      </c>
      <c r="Q608" s="250">
        <v>418</v>
      </c>
    </row>
    <row r="609" spans="1:17" ht="12.75">
      <c r="A609">
        <f t="shared" si="9"/>
        <v>609</v>
      </c>
      <c r="B609" s="249" t="s">
        <v>2019</v>
      </c>
      <c r="C609" t="s">
        <v>2380</v>
      </c>
      <c r="D609" s="250" t="s">
        <v>4812</v>
      </c>
      <c r="E609" s="250" t="s">
        <v>744</v>
      </c>
      <c r="F609" s="250" t="s">
        <v>2548</v>
      </c>
      <c r="G609" s="250" t="s">
        <v>2020</v>
      </c>
      <c r="H609" s="250" t="s">
        <v>2021</v>
      </c>
      <c r="I609" s="250" t="s">
        <v>2022</v>
      </c>
      <c r="J609" s="250" t="s">
        <v>2023</v>
      </c>
      <c r="K609" s="250" t="s">
        <v>2024</v>
      </c>
      <c r="L609" s="252">
        <v>7167353654</v>
      </c>
      <c r="M609" s="250" t="b">
        <v>1</v>
      </c>
      <c r="N609" s="251">
        <v>0.832</v>
      </c>
      <c r="O609" s="251">
        <v>0.738</v>
      </c>
      <c r="P609" s="251">
        <v>1.1763</v>
      </c>
      <c r="Q609" s="250">
        <v>1841</v>
      </c>
    </row>
    <row r="610" spans="1:17" ht="12.75">
      <c r="A610">
        <f t="shared" si="9"/>
        <v>610</v>
      </c>
      <c r="B610" s="249" t="s">
        <v>2735</v>
      </c>
      <c r="C610" t="s">
        <v>2389</v>
      </c>
      <c r="D610" s="250" t="s">
        <v>4812</v>
      </c>
      <c r="E610" s="250" t="s">
        <v>4507</v>
      </c>
      <c r="G610" s="250" t="s">
        <v>2736</v>
      </c>
      <c r="H610" s="250" t="s">
        <v>2737</v>
      </c>
      <c r="I610" s="250" t="s">
        <v>2738</v>
      </c>
      <c r="J610" s="250" t="s">
        <v>2739</v>
      </c>
      <c r="K610" s="250" t="s">
        <v>2740</v>
      </c>
      <c r="L610" s="252">
        <v>7163595000</v>
      </c>
      <c r="M610" s="250" t="b">
        <v>1</v>
      </c>
      <c r="N610" s="251">
        <v>0.531</v>
      </c>
      <c r="O610" s="251">
        <v>0.358</v>
      </c>
      <c r="P610" s="251">
        <v>1.0576</v>
      </c>
      <c r="Q610" s="250">
        <v>5810</v>
      </c>
    </row>
    <row r="611" spans="1:17" ht="12.75">
      <c r="A611">
        <f t="shared" si="9"/>
        <v>611</v>
      </c>
      <c r="B611" s="249" t="s">
        <v>4987</v>
      </c>
      <c r="C611" t="s">
        <v>2364</v>
      </c>
      <c r="D611" s="250" t="s">
        <v>4812</v>
      </c>
      <c r="E611" s="250" t="s">
        <v>4821</v>
      </c>
      <c r="F611" s="250" t="s">
        <v>730</v>
      </c>
      <c r="G611" s="250" t="s">
        <v>4988</v>
      </c>
      <c r="H611" s="250" t="s">
        <v>4989</v>
      </c>
      <c r="I611" s="250" t="s">
        <v>4990</v>
      </c>
      <c r="J611" s="250" t="s">
        <v>4991</v>
      </c>
      <c r="K611" s="250" t="s">
        <v>4992</v>
      </c>
      <c r="L611" s="252">
        <v>7164372217</v>
      </c>
      <c r="M611" s="250" t="b">
        <v>0</v>
      </c>
      <c r="N611" s="251">
        <v>0</v>
      </c>
      <c r="O611" s="251">
        <v>0</v>
      </c>
      <c r="P611" s="251">
        <v>0.9467</v>
      </c>
      <c r="Q611" s="250">
        <v>0</v>
      </c>
    </row>
    <row r="612" spans="1:17" ht="12.75">
      <c r="A612">
        <f t="shared" si="9"/>
        <v>612</v>
      </c>
      <c r="B612" s="249" t="s">
        <v>612</v>
      </c>
      <c r="C612" t="s">
        <v>2355</v>
      </c>
      <c r="D612" s="250" t="s">
        <v>4855</v>
      </c>
      <c r="E612" s="250" t="s">
        <v>1078</v>
      </c>
      <c r="G612" s="250" t="s">
        <v>1891</v>
      </c>
      <c r="H612" s="250" t="s">
        <v>613</v>
      </c>
      <c r="I612" s="250" t="s">
        <v>614</v>
      </c>
      <c r="J612" s="250" t="s">
        <v>615</v>
      </c>
      <c r="K612" s="250" t="s">
        <v>616</v>
      </c>
      <c r="L612" s="252">
        <v>9149676108</v>
      </c>
      <c r="M612" s="250" t="b">
        <v>1</v>
      </c>
      <c r="N612" s="251">
        <v>0.149</v>
      </c>
      <c r="O612" s="251">
        <v>0</v>
      </c>
      <c r="P612" s="251">
        <v>1.4537</v>
      </c>
      <c r="Q612" s="250">
        <v>2143</v>
      </c>
    </row>
    <row r="613" spans="1:17" ht="12.75">
      <c r="A613">
        <f t="shared" si="9"/>
        <v>613</v>
      </c>
      <c r="B613" s="249" t="s">
        <v>617</v>
      </c>
      <c r="C613" t="s">
        <v>2355</v>
      </c>
      <c r="D613" s="250" t="s">
        <v>4855</v>
      </c>
      <c r="E613" s="250" t="s">
        <v>1599</v>
      </c>
      <c r="F613" s="250" t="s">
        <v>2548</v>
      </c>
      <c r="G613" s="250" t="s">
        <v>618</v>
      </c>
      <c r="H613" s="250" t="s">
        <v>619</v>
      </c>
      <c r="I613" s="250" t="s">
        <v>620</v>
      </c>
      <c r="J613" s="250" t="s">
        <v>522</v>
      </c>
      <c r="K613" s="250" t="s">
        <v>523</v>
      </c>
      <c r="L613" s="252">
        <v>9146986171</v>
      </c>
      <c r="M613" s="250" t="b">
        <v>1</v>
      </c>
      <c r="N613" s="251">
        <v>0.19</v>
      </c>
      <c r="O613" s="251">
        <v>0</v>
      </c>
      <c r="P613" s="251">
        <v>1.4537</v>
      </c>
      <c r="Q613" s="250">
        <v>1106</v>
      </c>
    </row>
    <row r="614" spans="1:17" ht="12.75">
      <c r="A614">
        <f t="shared" si="9"/>
        <v>614</v>
      </c>
      <c r="B614" s="249" t="s">
        <v>3918</v>
      </c>
      <c r="C614" t="s">
        <v>2367</v>
      </c>
      <c r="D614" s="250" t="s">
        <v>4812</v>
      </c>
      <c r="E614" s="250" t="s">
        <v>2526</v>
      </c>
      <c r="F614" s="250" t="s">
        <v>4849</v>
      </c>
      <c r="G614" s="250" t="s">
        <v>3919</v>
      </c>
      <c r="H614" s="250" t="s">
        <v>3920</v>
      </c>
      <c r="I614" s="250" t="s">
        <v>3921</v>
      </c>
      <c r="J614" s="250" t="s">
        <v>3922</v>
      </c>
      <c r="K614" s="250" t="s">
        <v>3923</v>
      </c>
      <c r="L614" s="252">
        <v>5164711321</v>
      </c>
      <c r="M614" s="250" t="b">
        <v>1</v>
      </c>
      <c r="N614" s="251">
        <v>0.766</v>
      </c>
      <c r="O614" s="251">
        <v>0.557</v>
      </c>
      <c r="P614" s="251">
        <v>1.6876</v>
      </c>
      <c r="Q614" s="250">
        <v>14359</v>
      </c>
    </row>
    <row r="615" spans="1:17" ht="12.75">
      <c r="A615">
        <f t="shared" si="9"/>
        <v>615</v>
      </c>
      <c r="B615" s="249" t="s">
        <v>1267</v>
      </c>
      <c r="C615" t="s">
        <v>2363</v>
      </c>
      <c r="D615" s="250" t="s">
        <v>4864</v>
      </c>
      <c r="E615" s="250" t="s">
        <v>1268</v>
      </c>
      <c r="G615" s="250" t="s">
        <v>1269</v>
      </c>
      <c r="H615" s="250" t="s">
        <v>1270</v>
      </c>
      <c r="I615" s="250" t="s">
        <v>1271</v>
      </c>
      <c r="J615" s="250" t="s">
        <v>1272</v>
      </c>
      <c r="K615" s="250" t="s">
        <v>1273</v>
      </c>
      <c r="L615" s="252">
        <v>3156463575</v>
      </c>
      <c r="M615" s="250" t="b">
        <v>1</v>
      </c>
      <c r="N615" s="251">
        <v>0.796</v>
      </c>
      <c r="O615" s="251">
        <v>0.696</v>
      </c>
      <c r="P615" s="251">
        <v>0.9543</v>
      </c>
      <c r="Q615" s="250">
        <v>549</v>
      </c>
    </row>
    <row r="616" spans="1:17" ht="12.75">
      <c r="A616">
        <f t="shared" si="9"/>
        <v>616</v>
      </c>
      <c r="B616" s="249" t="s">
        <v>4014</v>
      </c>
      <c r="C616" t="s">
        <v>2367</v>
      </c>
      <c r="D616" s="250" t="s">
        <v>4864</v>
      </c>
      <c r="E616" s="250" t="s">
        <v>4015</v>
      </c>
      <c r="F616" s="250" t="s">
        <v>730</v>
      </c>
      <c r="G616" s="250" t="s">
        <v>4016</v>
      </c>
      <c r="H616" s="250" t="s">
        <v>4017</v>
      </c>
      <c r="I616" s="250" t="s">
        <v>4018</v>
      </c>
      <c r="J616" s="250" t="s">
        <v>4019</v>
      </c>
      <c r="K616" s="250" t="s">
        <v>4020</v>
      </c>
      <c r="L616" s="252">
        <v>5167251550</v>
      </c>
      <c r="M616" s="250" t="b">
        <v>1</v>
      </c>
      <c r="N616" s="251">
        <v>0</v>
      </c>
      <c r="O616" s="251">
        <v>0</v>
      </c>
      <c r="P616" s="251">
        <v>1.6876</v>
      </c>
      <c r="Q616" s="250">
        <v>737</v>
      </c>
    </row>
    <row r="617" spans="1:17" ht="12.75">
      <c r="A617">
        <f t="shared" si="9"/>
        <v>617</v>
      </c>
      <c r="B617" s="249" t="s">
        <v>2949</v>
      </c>
      <c r="C617" t="s">
        <v>2367</v>
      </c>
      <c r="D617" s="250" t="s">
        <v>4812</v>
      </c>
      <c r="E617" s="250" t="s">
        <v>4821</v>
      </c>
      <c r="F617" s="250" t="s">
        <v>2548</v>
      </c>
      <c r="G617" s="250" t="s">
        <v>3999</v>
      </c>
      <c r="H617" s="250" t="s">
        <v>2950</v>
      </c>
      <c r="I617" s="250" t="s">
        <v>2508</v>
      </c>
      <c r="J617" s="250" t="s">
        <v>2951</v>
      </c>
      <c r="K617" s="250" t="s">
        <v>2952</v>
      </c>
      <c r="L617" s="252">
        <v>5167250729</v>
      </c>
      <c r="M617" s="250" t="b">
        <v>1</v>
      </c>
      <c r="N617" s="251">
        <v>0</v>
      </c>
      <c r="O617" s="251">
        <v>0</v>
      </c>
      <c r="P617" s="251">
        <v>1.6876</v>
      </c>
      <c r="Q617" s="250">
        <v>0</v>
      </c>
    </row>
    <row r="618" spans="1:17" ht="12.75">
      <c r="A618">
        <f t="shared" si="9"/>
        <v>618</v>
      </c>
      <c r="B618" s="249" t="s">
        <v>2693</v>
      </c>
      <c r="C618" t="s">
        <v>2365</v>
      </c>
      <c r="D618" s="250" t="s">
        <v>4812</v>
      </c>
      <c r="E618" s="250" t="s">
        <v>2694</v>
      </c>
      <c r="F618" s="250" t="s">
        <v>2548</v>
      </c>
      <c r="G618" s="250" t="s">
        <v>2695</v>
      </c>
      <c r="H618" s="250" t="s">
        <v>2696</v>
      </c>
      <c r="I618" s="250" t="s">
        <v>2697</v>
      </c>
      <c r="J618" s="250" t="s">
        <v>2698</v>
      </c>
      <c r="K618" s="250" t="s">
        <v>2699</v>
      </c>
      <c r="L618" s="252">
        <v>7169452403</v>
      </c>
      <c r="M618" s="250" t="b">
        <v>1</v>
      </c>
      <c r="N618" s="251">
        <v>0.907</v>
      </c>
      <c r="O618" s="251">
        <v>0.851</v>
      </c>
      <c r="P618" s="251">
        <v>0.9297</v>
      </c>
      <c r="Q618" s="250">
        <v>1535</v>
      </c>
    </row>
    <row r="619" spans="1:17" ht="12.75">
      <c r="A619">
        <f t="shared" si="9"/>
        <v>619</v>
      </c>
      <c r="B619" s="249" t="s">
        <v>424</v>
      </c>
      <c r="C619" t="s">
        <v>2370</v>
      </c>
      <c r="D619" s="250" t="s">
        <v>4855</v>
      </c>
      <c r="E619" s="250" t="s">
        <v>425</v>
      </c>
      <c r="G619" s="250" t="s">
        <v>426</v>
      </c>
      <c r="H619" s="250" t="s">
        <v>427</v>
      </c>
      <c r="I619" s="250" t="s">
        <v>428</v>
      </c>
      <c r="J619" s="250" t="s">
        <v>429</v>
      </c>
      <c r="K619" s="250" t="s">
        <v>430</v>
      </c>
      <c r="L619" s="252">
        <v>5188547855</v>
      </c>
      <c r="M619" s="250" t="b">
        <v>1</v>
      </c>
      <c r="N619" s="251">
        <v>0.801</v>
      </c>
      <c r="O619" s="251">
        <v>0.736</v>
      </c>
      <c r="P619" s="251">
        <v>0.972</v>
      </c>
      <c r="Q619" s="250">
        <v>933</v>
      </c>
    </row>
    <row r="620" spans="1:17" ht="12.75">
      <c r="A620">
        <f t="shared" si="9"/>
        <v>620</v>
      </c>
      <c r="B620" s="249" t="s">
        <v>3578</v>
      </c>
      <c r="C620" t="s">
        <v>2385</v>
      </c>
      <c r="D620" s="250" t="s">
        <v>4812</v>
      </c>
      <c r="E620" s="250" t="s">
        <v>2793</v>
      </c>
      <c r="F620" s="250" t="s">
        <v>2513</v>
      </c>
      <c r="G620" s="250" t="s">
        <v>3579</v>
      </c>
      <c r="H620" s="250" t="s">
        <v>3580</v>
      </c>
      <c r="J620" s="250" t="s">
        <v>3581</v>
      </c>
      <c r="K620" s="250" t="s">
        <v>3582</v>
      </c>
      <c r="L620" s="252">
        <v>5183582215</v>
      </c>
      <c r="M620" s="250" t="b">
        <v>1</v>
      </c>
      <c r="N620" s="251">
        <v>0.93</v>
      </c>
      <c r="O620" s="251">
        <v>0.905</v>
      </c>
      <c r="P620" s="251">
        <v>0.9257</v>
      </c>
      <c r="Q620" s="250">
        <v>1526</v>
      </c>
    </row>
    <row r="621" spans="1:17" ht="12.75">
      <c r="A621">
        <f t="shared" si="9"/>
        <v>621</v>
      </c>
      <c r="B621" s="249" t="s">
        <v>3291</v>
      </c>
      <c r="C621" t="s">
        <v>2366</v>
      </c>
      <c r="D621" s="250" t="s">
        <v>4812</v>
      </c>
      <c r="E621" s="250" t="s">
        <v>4331</v>
      </c>
      <c r="G621" s="250" t="s">
        <v>3292</v>
      </c>
      <c r="H621" s="250" t="s">
        <v>3293</v>
      </c>
      <c r="I621" s="250" t="s">
        <v>3294</v>
      </c>
      <c r="J621" s="250" t="s">
        <v>3295</v>
      </c>
      <c r="K621" s="250" t="s">
        <v>3296</v>
      </c>
      <c r="L621" s="252">
        <v>3153873445</v>
      </c>
      <c r="M621" s="250" t="b">
        <v>1</v>
      </c>
      <c r="N621" s="251">
        <v>0.798</v>
      </c>
      <c r="O621" s="251">
        <v>0.703</v>
      </c>
      <c r="P621" s="251">
        <v>1.0517</v>
      </c>
      <c r="Q621" s="250">
        <v>1227</v>
      </c>
    </row>
    <row r="622" spans="1:17" ht="12.75">
      <c r="A622">
        <f t="shared" si="9"/>
        <v>622</v>
      </c>
      <c r="B622" s="249" t="s">
        <v>95</v>
      </c>
      <c r="C622" t="s">
        <v>2374</v>
      </c>
      <c r="D622" s="250" t="s">
        <v>4812</v>
      </c>
      <c r="E622" s="250" t="s">
        <v>2605</v>
      </c>
      <c r="F622" s="250" t="s">
        <v>2548</v>
      </c>
      <c r="G622" s="250" t="s">
        <v>96</v>
      </c>
      <c r="H622" s="250" t="s">
        <v>97</v>
      </c>
      <c r="I622" s="250" t="s">
        <v>98</v>
      </c>
      <c r="J622" s="250" t="s">
        <v>99</v>
      </c>
      <c r="K622" s="250" t="s">
        <v>100</v>
      </c>
      <c r="L622" s="252">
        <v>5184927451</v>
      </c>
      <c r="M622" s="250" t="b">
        <v>1</v>
      </c>
      <c r="N622" s="251">
        <v>0.832</v>
      </c>
      <c r="O622" s="251">
        <v>0.739</v>
      </c>
      <c r="P622" s="251">
        <v>0.9257</v>
      </c>
      <c r="Q622" s="250">
        <v>1863</v>
      </c>
    </row>
    <row r="623" spans="1:17" ht="12.75">
      <c r="A623">
        <f t="shared" si="9"/>
        <v>623</v>
      </c>
      <c r="B623" s="249" t="s">
        <v>1492</v>
      </c>
      <c r="C623" t="s">
        <v>2374</v>
      </c>
      <c r="D623" s="250" t="s">
        <v>4812</v>
      </c>
      <c r="E623" s="250" t="s">
        <v>2605</v>
      </c>
      <c r="G623" s="250" t="s">
        <v>96</v>
      </c>
      <c r="H623" s="250" t="s">
        <v>97</v>
      </c>
      <c r="J623" s="250" t="s">
        <v>99</v>
      </c>
      <c r="K623" s="250" t="s">
        <v>100</v>
      </c>
      <c r="L623" s="252">
        <v>5185612740</v>
      </c>
      <c r="M623" s="250" t="b">
        <v>0</v>
      </c>
      <c r="N623" s="251">
        <v>0</v>
      </c>
      <c r="O623" s="251">
        <v>0</v>
      </c>
      <c r="P623" s="251">
        <v>0.9257</v>
      </c>
      <c r="Q623" s="250">
        <v>0</v>
      </c>
    </row>
    <row r="624" spans="1:17" ht="12.75">
      <c r="A624">
        <f t="shared" si="9"/>
        <v>624</v>
      </c>
      <c r="B624" s="249" t="s">
        <v>3583</v>
      </c>
      <c r="C624" t="s">
        <v>2385</v>
      </c>
      <c r="D624" s="250" t="s">
        <v>4812</v>
      </c>
      <c r="E624" s="250" t="s">
        <v>744</v>
      </c>
      <c r="F624" s="250" t="s">
        <v>4857</v>
      </c>
      <c r="G624" s="250" t="s">
        <v>3584</v>
      </c>
      <c r="H624" s="250" t="s">
        <v>3585</v>
      </c>
      <c r="I624" s="250" t="s">
        <v>3586</v>
      </c>
      <c r="J624" s="250" t="s">
        <v>3587</v>
      </c>
      <c r="K624" s="250" t="s">
        <v>3588</v>
      </c>
      <c r="L624" s="252">
        <v>5188914224</v>
      </c>
      <c r="M624" s="250" t="b">
        <v>1</v>
      </c>
      <c r="N624" s="251">
        <v>0.545</v>
      </c>
      <c r="O624" s="251">
        <v>0.253</v>
      </c>
      <c r="P624" s="251">
        <v>0.9257</v>
      </c>
      <c r="Q624" s="250">
        <v>1837</v>
      </c>
    </row>
    <row r="625" spans="1:17" ht="12.75">
      <c r="A625">
        <f t="shared" si="9"/>
        <v>625</v>
      </c>
      <c r="B625" s="249" t="s">
        <v>3671</v>
      </c>
      <c r="C625" t="s">
        <v>2379</v>
      </c>
      <c r="D625" s="250" t="s">
        <v>4812</v>
      </c>
      <c r="E625" s="250" t="s">
        <v>2561</v>
      </c>
      <c r="F625" s="250" t="s">
        <v>4814</v>
      </c>
      <c r="G625" s="250" t="s">
        <v>3672</v>
      </c>
      <c r="H625" s="250" t="s">
        <v>3673</v>
      </c>
      <c r="I625" s="250" t="s">
        <v>3674</v>
      </c>
      <c r="J625" s="250" t="s">
        <v>3675</v>
      </c>
      <c r="K625" s="250" t="s">
        <v>3676</v>
      </c>
      <c r="L625" s="252">
        <v>5185847510</v>
      </c>
      <c r="M625" s="250" t="b">
        <v>1</v>
      </c>
      <c r="N625" s="251">
        <v>0.705</v>
      </c>
      <c r="O625" s="251">
        <v>0.509</v>
      </c>
      <c r="P625" s="251">
        <v>0.9774</v>
      </c>
      <c r="Q625" s="250">
        <v>6883</v>
      </c>
    </row>
    <row r="626" spans="1:17" ht="12.75">
      <c r="A626">
        <f t="shared" si="9"/>
        <v>626</v>
      </c>
      <c r="B626" s="249" t="s">
        <v>3162</v>
      </c>
      <c r="C626" t="s">
        <v>2399</v>
      </c>
      <c r="D626" s="250" t="s">
        <v>4864</v>
      </c>
      <c r="E626" s="250" t="s">
        <v>765</v>
      </c>
      <c r="F626" s="250" t="s">
        <v>2637</v>
      </c>
      <c r="G626" s="250" t="s">
        <v>3163</v>
      </c>
      <c r="H626" s="250" t="s">
        <v>3164</v>
      </c>
      <c r="I626" s="250" t="s">
        <v>3165</v>
      </c>
      <c r="J626" s="250" t="s">
        <v>3166</v>
      </c>
      <c r="K626" s="250" t="s">
        <v>3167</v>
      </c>
      <c r="L626" s="252">
        <v>9142464934</v>
      </c>
      <c r="M626" s="250" t="b">
        <v>1</v>
      </c>
      <c r="N626" s="251">
        <v>0.66</v>
      </c>
      <c r="O626" s="251">
        <v>0.555</v>
      </c>
      <c r="P626" s="251">
        <v>1.0562</v>
      </c>
      <c r="Q626" s="250">
        <v>3381</v>
      </c>
    </row>
    <row r="627" spans="1:17" ht="12.75">
      <c r="A627">
        <f t="shared" si="9"/>
        <v>627</v>
      </c>
      <c r="B627" s="249" t="s">
        <v>1740</v>
      </c>
      <c r="C627" t="s">
        <v>2357</v>
      </c>
      <c r="D627" s="250" t="s">
        <v>4812</v>
      </c>
      <c r="E627" s="250" t="s">
        <v>4821</v>
      </c>
      <c r="F627" s="250" t="s">
        <v>2548</v>
      </c>
      <c r="G627" s="250" t="s">
        <v>1741</v>
      </c>
      <c r="H627" s="250" t="s">
        <v>1742</v>
      </c>
      <c r="I627" s="250" t="s">
        <v>1743</v>
      </c>
      <c r="J627" s="250" t="s">
        <v>1744</v>
      </c>
      <c r="K627" s="250" t="s">
        <v>1745</v>
      </c>
      <c r="L627" s="252">
        <v>3158395500</v>
      </c>
      <c r="M627" s="250" t="b">
        <v>1</v>
      </c>
      <c r="N627" s="251">
        <v>0.867</v>
      </c>
      <c r="O627" s="251">
        <v>0.782</v>
      </c>
      <c r="P627" s="251">
        <v>0.9335</v>
      </c>
      <c r="Q627" s="250">
        <v>1515</v>
      </c>
    </row>
    <row r="628" spans="1:17" ht="12.75">
      <c r="A628">
        <f t="shared" si="9"/>
        <v>628</v>
      </c>
      <c r="B628" s="249" t="s">
        <v>1513</v>
      </c>
      <c r="C628" t="s">
        <v>2356</v>
      </c>
      <c r="D628" s="250" t="s">
        <v>4812</v>
      </c>
      <c r="E628" s="250" t="s">
        <v>4821</v>
      </c>
      <c r="F628" s="250" t="s">
        <v>2644</v>
      </c>
      <c r="G628" s="250" t="s">
        <v>1514</v>
      </c>
      <c r="H628" s="250" t="s">
        <v>1515</v>
      </c>
      <c r="I628" s="250" t="s">
        <v>1516</v>
      </c>
      <c r="J628" s="250" t="s">
        <v>1517</v>
      </c>
      <c r="K628" s="250" t="s">
        <v>1518</v>
      </c>
      <c r="L628" s="252">
        <v>6075834611</v>
      </c>
      <c r="M628" s="250" t="b">
        <v>0</v>
      </c>
      <c r="N628" s="251">
        <v>0</v>
      </c>
      <c r="O628" s="251">
        <v>0</v>
      </c>
      <c r="P628" s="251">
        <v>1.0002</v>
      </c>
      <c r="Q628" s="250">
        <v>0</v>
      </c>
    </row>
    <row r="629" spans="1:17" ht="12.75">
      <c r="A629">
        <f t="shared" si="9"/>
        <v>629</v>
      </c>
      <c r="B629" s="249" t="s">
        <v>2829</v>
      </c>
      <c r="C629" t="s">
        <v>2367</v>
      </c>
      <c r="D629" s="250" t="s">
        <v>4812</v>
      </c>
      <c r="E629" s="250" t="s">
        <v>2561</v>
      </c>
      <c r="F629" s="250" t="s">
        <v>2483</v>
      </c>
      <c r="G629" s="250" t="s">
        <v>874</v>
      </c>
      <c r="H629" s="250" t="s">
        <v>2830</v>
      </c>
      <c r="I629" s="250" t="s">
        <v>2831</v>
      </c>
      <c r="J629" s="250" t="s">
        <v>2832</v>
      </c>
      <c r="K629" s="250" t="s">
        <v>2833</v>
      </c>
      <c r="L629" s="252">
        <v>5165895100</v>
      </c>
      <c r="M629" s="250" t="b">
        <v>1</v>
      </c>
      <c r="N629" s="251">
        <v>0.686</v>
      </c>
      <c r="O629" s="251">
        <v>0.562</v>
      </c>
      <c r="P629" s="251">
        <v>1.6876</v>
      </c>
      <c r="Q629" s="250">
        <v>3289</v>
      </c>
    </row>
    <row r="630" spans="1:17" ht="12.75">
      <c r="A630">
        <f t="shared" si="9"/>
        <v>630</v>
      </c>
      <c r="B630" s="249" t="s">
        <v>633</v>
      </c>
      <c r="C630" t="s">
        <v>2355</v>
      </c>
      <c r="D630" s="250" t="s">
        <v>4812</v>
      </c>
      <c r="E630" s="250" t="s">
        <v>2605</v>
      </c>
      <c r="F630" s="250" t="s">
        <v>469</v>
      </c>
      <c r="G630" s="250" t="s">
        <v>634</v>
      </c>
      <c r="H630" s="250" t="s">
        <v>635</v>
      </c>
      <c r="I630" s="250" t="s">
        <v>636</v>
      </c>
      <c r="J630" s="250" t="s">
        <v>2188</v>
      </c>
      <c r="K630" s="250" t="s">
        <v>2189</v>
      </c>
      <c r="L630" s="252">
        <v>9147235500</v>
      </c>
      <c r="M630" s="250" t="b">
        <v>1</v>
      </c>
      <c r="N630" s="251">
        <v>0.195</v>
      </c>
      <c r="O630" s="251">
        <v>0</v>
      </c>
      <c r="P630" s="251">
        <v>1.4537</v>
      </c>
      <c r="Q630" s="250">
        <v>3863</v>
      </c>
    </row>
    <row r="631" spans="1:17" ht="12.75">
      <c r="A631">
        <f t="shared" si="9"/>
        <v>631</v>
      </c>
      <c r="B631" s="249" t="s">
        <v>3706</v>
      </c>
      <c r="C631" t="s">
        <v>2409</v>
      </c>
      <c r="D631" s="250" t="s">
        <v>4812</v>
      </c>
      <c r="E631" s="250" t="s">
        <v>3707</v>
      </c>
      <c r="G631" s="250" t="s">
        <v>3708</v>
      </c>
      <c r="H631" s="250" t="s">
        <v>3709</v>
      </c>
      <c r="I631" s="250" t="s">
        <v>3710</v>
      </c>
      <c r="J631" s="250" t="s">
        <v>3704</v>
      </c>
      <c r="K631" s="250" t="s">
        <v>3711</v>
      </c>
      <c r="L631" s="252">
        <v>5183559200</v>
      </c>
      <c r="M631" s="250" t="b">
        <v>1</v>
      </c>
      <c r="N631" s="251">
        <v>0.598</v>
      </c>
      <c r="O631" s="251">
        <v>0.362</v>
      </c>
      <c r="P631" s="251">
        <v>1.0257</v>
      </c>
      <c r="Q631" s="250">
        <v>2312</v>
      </c>
    </row>
    <row r="632" spans="1:17" ht="12.75">
      <c r="A632">
        <f t="shared" si="9"/>
        <v>632</v>
      </c>
      <c r="B632" s="249" t="s">
        <v>3718</v>
      </c>
      <c r="C632" t="s">
        <v>2409</v>
      </c>
      <c r="D632" s="250" t="s">
        <v>4812</v>
      </c>
      <c r="E632" s="250" t="s">
        <v>2561</v>
      </c>
      <c r="G632" s="250" t="s">
        <v>3719</v>
      </c>
      <c r="H632" s="250" t="s">
        <v>3720</v>
      </c>
      <c r="I632" s="250" t="s">
        <v>3721</v>
      </c>
      <c r="J632" s="250" t="s">
        <v>3704</v>
      </c>
      <c r="K632" s="250" t="s">
        <v>3705</v>
      </c>
      <c r="L632" s="252">
        <v>5183708101</v>
      </c>
      <c r="M632" s="250" t="b">
        <v>1</v>
      </c>
      <c r="N632" s="251">
        <v>0.724</v>
      </c>
      <c r="O632" s="251">
        <v>0.619</v>
      </c>
      <c r="P632" s="251">
        <v>1.0257</v>
      </c>
      <c r="Q632" s="250">
        <v>8074</v>
      </c>
    </row>
    <row r="633" spans="1:17" ht="12.75">
      <c r="A633">
        <f t="shared" si="9"/>
        <v>633</v>
      </c>
      <c r="B633" s="249" t="s">
        <v>3316</v>
      </c>
      <c r="C633" t="s">
        <v>2404</v>
      </c>
      <c r="D633" s="250" t="s">
        <v>4812</v>
      </c>
      <c r="E633" s="250" t="s">
        <v>737</v>
      </c>
      <c r="G633" s="250" t="s">
        <v>3317</v>
      </c>
      <c r="H633" s="250" t="s">
        <v>3318</v>
      </c>
      <c r="I633" s="250" t="s">
        <v>2627</v>
      </c>
      <c r="J633" s="250" t="s">
        <v>3319</v>
      </c>
      <c r="K633" s="250" t="s">
        <v>3320</v>
      </c>
      <c r="L633" s="252">
        <v>6076385881</v>
      </c>
      <c r="M633" s="250" t="b">
        <v>1</v>
      </c>
      <c r="N633" s="251">
        <v>0.804</v>
      </c>
      <c r="O633" s="251">
        <v>0.658</v>
      </c>
      <c r="P633" s="251">
        <v>1.0045</v>
      </c>
      <c r="Q633" s="250">
        <v>413</v>
      </c>
    </row>
    <row r="634" spans="1:17" ht="12.75">
      <c r="A634">
        <f t="shared" si="9"/>
        <v>634</v>
      </c>
      <c r="B634" s="249" t="s">
        <v>3465</v>
      </c>
      <c r="C634" t="s">
        <v>2375</v>
      </c>
      <c r="D634" s="250" t="s">
        <v>4812</v>
      </c>
      <c r="E634" s="250" t="s">
        <v>2016</v>
      </c>
      <c r="G634" s="250" t="s">
        <v>3466</v>
      </c>
      <c r="H634" s="250" t="s">
        <v>3467</v>
      </c>
      <c r="I634" s="250" t="s">
        <v>3468</v>
      </c>
      <c r="J634" s="250" t="s">
        <v>3469</v>
      </c>
      <c r="K634" s="250" t="s">
        <v>3470</v>
      </c>
      <c r="L634" s="252">
        <v>5187322297</v>
      </c>
      <c r="M634" s="250" t="b">
        <v>1</v>
      </c>
      <c r="N634" s="251">
        <v>0.766</v>
      </c>
      <c r="O634" s="251">
        <v>0.56</v>
      </c>
      <c r="P634" s="251">
        <v>0.9994</v>
      </c>
      <c r="Q634" s="250">
        <v>1177</v>
      </c>
    </row>
    <row r="635" spans="1:17" ht="12.75">
      <c r="A635">
        <f t="shared" si="9"/>
        <v>635</v>
      </c>
      <c r="B635" s="249" t="s">
        <v>3739</v>
      </c>
      <c r="C635" t="s">
        <v>2407</v>
      </c>
      <c r="D635" s="250" t="s">
        <v>4812</v>
      </c>
      <c r="E635" s="250" t="s">
        <v>36</v>
      </c>
      <c r="G635" s="250" t="s">
        <v>3740</v>
      </c>
      <c r="H635" s="250" t="s">
        <v>3741</v>
      </c>
      <c r="I635" s="250" t="s">
        <v>2508</v>
      </c>
      <c r="J635" s="250" t="s">
        <v>3742</v>
      </c>
      <c r="K635" s="250" t="s">
        <v>3743</v>
      </c>
      <c r="L635" s="252">
        <v>5182958188</v>
      </c>
      <c r="M635" s="250" t="b">
        <v>1</v>
      </c>
      <c r="N635" s="251">
        <v>0.838</v>
      </c>
      <c r="O635" s="251">
        <v>0.65</v>
      </c>
      <c r="P635" s="251">
        <v>1.1024</v>
      </c>
      <c r="Q635" s="250">
        <v>1293</v>
      </c>
    </row>
    <row r="636" spans="1:17" ht="12.75">
      <c r="A636">
        <f t="shared" si="9"/>
        <v>636</v>
      </c>
      <c r="B636" s="249" t="s">
        <v>1016</v>
      </c>
      <c r="C636" t="s">
        <v>2408</v>
      </c>
      <c r="D636" s="250" t="s">
        <v>4812</v>
      </c>
      <c r="E636" s="250" t="s">
        <v>4848</v>
      </c>
      <c r="G636" s="250" t="s">
        <v>1017</v>
      </c>
      <c r="H636" s="250" t="s">
        <v>1018</v>
      </c>
      <c r="J636" s="250" t="s">
        <v>1019</v>
      </c>
      <c r="K636" s="250" t="s">
        <v>1020</v>
      </c>
      <c r="L636" s="252">
        <v>5185327164</v>
      </c>
      <c r="M636" s="250" t="b">
        <v>1</v>
      </c>
      <c r="N636" s="251">
        <v>0</v>
      </c>
      <c r="O636" s="251">
        <v>0</v>
      </c>
      <c r="P636" s="251">
        <v>0.9257</v>
      </c>
      <c r="Q636" s="250">
        <v>315</v>
      </c>
    </row>
    <row r="637" spans="1:17" ht="12.75">
      <c r="A637">
        <f t="shared" si="9"/>
        <v>637</v>
      </c>
      <c r="B637" s="249" t="s">
        <v>3665</v>
      </c>
      <c r="C637" t="s">
        <v>2379</v>
      </c>
      <c r="D637" s="250" t="s">
        <v>4812</v>
      </c>
      <c r="E637" s="250" t="s">
        <v>3666</v>
      </c>
      <c r="G637" s="250" t="s">
        <v>1451</v>
      </c>
      <c r="H637" s="250" t="s">
        <v>3667</v>
      </c>
      <c r="I637" s="250" t="s">
        <v>3668</v>
      </c>
      <c r="J637" s="250" t="s">
        <v>3669</v>
      </c>
      <c r="K637" s="250" t="s">
        <v>3670</v>
      </c>
      <c r="L637" s="252">
        <v>5186953255</v>
      </c>
      <c r="M637" s="250" t="b">
        <v>1</v>
      </c>
      <c r="N637" s="251">
        <v>0.814</v>
      </c>
      <c r="O637" s="251">
        <v>0.702</v>
      </c>
      <c r="P637" s="251">
        <v>0.9774</v>
      </c>
      <c r="Q637" s="250">
        <v>1608</v>
      </c>
    </row>
    <row r="638" spans="1:17" ht="12.75">
      <c r="A638">
        <f t="shared" si="9"/>
        <v>638</v>
      </c>
      <c r="B638" s="249" t="s">
        <v>2525</v>
      </c>
      <c r="C638" t="s">
        <v>2364</v>
      </c>
      <c r="D638" s="250" t="s">
        <v>4812</v>
      </c>
      <c r="E638" s="250" t="s">
        <v>2526</v>
      </c>
      <c r="F638" s="250" t="s">
        <v>4829</v>
      </c>
      <c r="G638" s="250" t="s">
        <v>2527</v>
      </c>
      <c r="H638" s="250" t="s">
        <v>2528</v>
      </c>
      <c r="I638" s="250" t="s">
        <v>2529</v>
      </c>
      <c r="J638" s="250" t="s">
        <v>2530</v>
      </c>
      <c r="K638" s="250" t="s">
        <v>2531</v>
      </c>
      <c r="L638" s="252">
        <v>7165935510</v>
      </c>
      <c r="M638" s="250" t="b">
        <v>1</v>
      </c>
      <c r="N638" s="251">
        <v>0.895</v>
      </c>
      <c r="O638" s="251">
        <v>0.841</v>
      </c>
      <c r="P638" s="251">
        <v>0.9467</v>
      </c>
      <c r="Q638" s="250">
        <v>545</v>
      </c>
    </row>
    <row r="639" spans="1:17" ht="12.75">
      <c r="A639">
        <f t="shared" si="9"/>
        <v>639</v>
      </c>
      <c r="B639" s="249" t="s">
        <v>3695</v>
      </c>
      <c r="C639" t="s">
        <v>2409</v>
      </c>
      <c r="D639" s="250" t="s">
        <v>4855</v>
      </c>
      <c r="E639" s="250" t="s">
        <v>2605</v>
      </c>
      <c r="G639" s="250" t="s">
        <v>3696</v>
      </c>
      <c r="H639" s="250" t="s">
        <v>3697</v>
      </c>
      <c r="I639" s="250" t="s">
        <v>3698</v>
      </c>
      <c r="J639" s="250" t="s">
        <v>3624</v>
      </c>
      <c r="K639" s="250" t="s">
        <v>3625</v>
      </c>
      <c r="L639" s="252">
        <v>5183821215</v>
      </c>
      <c r="M639" s="250" t="b">
        <v>1</v>
      </c>
      <c r="N639" s="251">
        <v>0.74</v>
      </c>
      <c r="O639" s="251">
        <v>0.624</v>
      </c>
      <c r="P639" s="251">
        <v>1.0257</v>
      </c>
      <c r="Q639" s="250">
        <v>3120</v>
      </c>
    </row>
    <row r="640" spans="1:17" ht="12.75">
      <c r="A640">
        <f t="shared" si="9"/>
        <v>640</v>
      </c>
      <c r="B640" s="249" t="s">
        <v>1560</v>
      </c>
      <c r="C640" t="s">
        <v>2377</v>
      </c>
      <c r="D640" s="250" t="s">
        <v>4812</v>
      </c>
      <c r="E640" s="250" t="s">
        <v>1561</v>
      </c>
      <c r="F640" s="250" t="s">
        <v>2513</v>
      </c>
      <c r="G640" s="250" t="s">
        <v>1562</v>
      </c>
      <c r="H640" s="250" t="s">
        <v>1563</v>
      </c>
      <c r="I640" s="250" t="s">
        <v>1564</v>
      </c>
      <c r="J640" s="250" t="s">
        <v>1565</v>
      </c>
      <c r="K640" s="250" t="s">
        <v>1566</v>
      </c>
      <c r="L640" s="252">
        <v>5167830711</v>
      </c>
      <c r="M640" s="250" t="b">
        <v>1</v>
      </c>
      <c r="N640" s="251">
        <v>0.587</v>
      </c>
      <c r="O640" s="251">
        <v>0.375</v>
      </c>
      <c r="P640" s="251">
        <v>1.6646</v>
      </c>
      <c r="Q640" s="250">
        <v>2400</v>
      </c>
    </row>
    <row r="641" spans="1:17" ht="12.75">
      <c r="A641">
        <f t="shared" si="9"/>
        <v>641</v>
      </c>
      <c r="B641" s="249" t="s">
        <v>3772</v>
      </c>
      <c r="C641" t="s">
        <v>2401</v>
      </c>
      <c r="D641" s="250" t="s">
        <v>4812</v>
      </c>
      <c r="E641" s="250" t="s">
        <v>2533</v>
      </c>
      <c r="G641" s="250" t="s">
        <v>3773</v>
      </c>
      <c r="H641" s="250" t="s">
        <v>3774</v>
      </c>
      <c r="I641" s="250" t="s">
        <v>3775</v>
      </c>
      <c r="J641" s="250" t="s">
        <v>3776</v>
      </c>
      <c r="K641" s="250" t="s">
        <v>3777</v>
      </c>
      <c r="L641" s="252">
        <v>3155685818</v>
      </c>
      <c r="M641" s="250" t="b">
        <v>1</v>
      </c>
      <c r="N641" s="251">
        <v>0.77</v>
      </c>
      <c r="O641" s="251">
        <v>0.688</v>
      </c>
      <c r="P641" s="251">
        <v>0.9695</v>
      </c>
      <c r="Q641" s="250">
        <v>1679</v>
      </c>
    </row>
    <row r="642" spans="1:17" ht="12.75">
      <c r="A642">
        <f aca="true" t="shared" si="10" ref="A642:A705">A641+1</f>
        <v>642</v>
      </c>
      <c r="B642" s="249" t="s">
        <v>1836</v>
      </c>
      <c r="C642" t="s">
        <v>2377</v>
      </c>
      <c r="D642" s="250" t="s">
        <v>4812</v>
      </c>
      <c r="E642" s="250" t="s">
        <v>2811</v>
      </c>
      <c r="G642" s="250" t="s">
        <v>1837</v>
      </c>
      <c r="H642" s="250" t="s">
        <v>1838</v>
      </c>
      <c r="I642" s="250" t="s">
        <v>1839</v>
      </c>
      <c r="J642" s="250" t="s">
        <v>1626</v>
      </c>
      <c r="K642" s="250" t="s">
        <v>1627</v>
      </c>
      <c r="L642" s="252">
        <v>5164889810</v>
      </c>
      <c r="M642" s="250" t="b">
        <v>1</v>
      </c>
      <c r="N642" s="251">
        <v>0.426</v>
      </c>
      <c r="O642" s="251">
        <v>0.38</v>
      </c>
      <c r="P642" s="251">
        <v>1.6646</v>
      </c>
      <c r="Q642" s="250">
        <v>7016</v>
      </c>
    </row>
    <row r="643" spans="1:17" ht="12.75">
      <c r="A643">
        <f t="shared" si="10"/>
        <v>643</v>
      </c>
      <c r="B643" s="249" t="s">
        <v>3744</v>
      </c>
      <c r="C643" t="s">
        <v>2407</v>
      </c>
      <c r="D643" s="250" t="s">
        <v>4812</v>
      </c>
      <c r="E643" s="250" t="s">
        <v>4821</v>
      </c>
      <c r="G643" s="250" t="s">
        <v>3745</v>
      </c>
      <c r="H643" s="250" t="s">
        <v>3746</v>
      </c>
      <c r="I643" s="250" t="s">
        <v>3747</v>
      </c>
      <c r="J643" s="250" t="s">
        <v>3748</v>
      </c>
      <c r="K643" s="250" t="s">
        <v>3749</v>
      </c>
      <c r="L643" s="252">
        <v>5182842266</v>
      </c>
      <c r="M643" s="250" t="b">
        <v>1</v>
      </c>
      <c r="N643" s="251">
        <v>0.821</v>
      </c>
      <c r="O643" s="251">
        <v>0.708</v>
      </c>
      <c r="P643" s="251">
        <v>1.1024</v>
      </c>
      <c r="Q643" s="250">
        <v>431</v>
      </c>
    </row>
    <row r="644" spans="1:17" ht="12.75">
      <c r="A644">
        <f t="shared" si="10"/>
        <v>644</v>
      </c>
      <c r="B644" s="249" t="s">
        <v>2895</v>
      </c>
      <c r="C644" t="s">
        <v>2367</v>
      </c>
      <c r="D644" s="250" t="s">
        <v>4855</v>
      </c>
      <c r="E644" s="250" t="s">
        <v>2896</v>
      </c>
      <c r="G644" s="250" t="s">
        <v>2897</v>
      </c>
      <c r="H644" s="250" t="s">
        <v>2898</v>
      </c>
      <c r="J644" s="250" t="s">
        <v>2899</v>
      </c>
      <c r="K644" s="250" t="s">
        <v>2900</v>
      </c>
      <c r="L644" s="252">
        <v>5167490302</v>
      </c>
      <c r="M644" s="250" t="b">
        <v>1</v>
      </c>
      <c r="N644" s="251">
        <v>0</v>
      </c>
      <c r="O644" s="251">
        <v>0</v>
      </c>
      <c r="P644" s="251">
        <v>1.6876</v>
      </c>
      <c r="Q644" s="250">
        <v>239</v>
      </c>
    </row>
    <row r="645" spans="1:17" ht="12.75">
      <c r="A645">
        <f t="shared" si="10"/>
        <v>645</v>
      </c>
      <c r="B645" s="249" t="s">
        <v>3626</v>
      </c>
      <c r="C645" t="s">
        <v>2379</v>
      </c>
      <c r="D645" s="250" t="s">
        <v>4812</v>
      </c>
      <c r="E645" s="250" t="s">
        <v>4821</v>
      </c>
      <c r="G645" s="250" t="s">
        <v>3627</v>
      </c>
      <c r="H645" s="250" t="s">
        <v>3628</v>
      </c>
      <c r="I645" s="250" t="s">
        <v>3629</v>
      </c>
      <c r="J645" s="250" t="s">
        <v>3630</v>
      </c>
      <c r="K645" s="250" t="s">
        <v>3631</v>
      </c>
      <c r="L645" s="252">
        <v>5183714860</v>
      </c>
      <c r="M645" s="250" t="b">
        <v>1</v>
      </c>
      <c r="N645" s="251">
        <v>0.677</v>
      </c>
      <c r="O645" s="251">
        <v>0.545</v>
      </c>
      <c r="P645" s="251">
        <v>0.9774</v>
      </c>
      <c r="Q645" s="250">
        <v>8961</v>
      </c>
    </row>
    <row r="646" spans="1:17" ht="12.75">
      <c r="A646">
        <f t="shared" si="10"/>
        <v>646</v>
      </c>
      <c r="B646" s="249" t="s">
        <v>911</v>
      </c>
      <c r="C646" t="s">
        <v>2358</v>
      </c>
      <c r="D646" s="250" t="s">
        <v>4812</v>
      </c>
      <c r="E646" s="250" t="s">
        <v>912</v>
      </c>
      <c r="G646" s="250" t="s">
        <v>913</v>
      </c>
      <c r="H646" s="250" t="s">
        <v>914</v>
      </c>
      <c r="I646" s="250" t="s">
        <v>915</v>
      </c>
      <c r="J646" s="250" t="s">
        <v>916</v>
      </c>
      <c r="K646" s="250" t="s">
        <v>917</v>
      </c>
      <c r="L646" s="252">
        <v>6076749600</v>
      </c>
      <c r="M646" s="250" t="b">
        <v>1</v>
      </c>
      <c r="N646" s="251">
        <v>0.863</v>
      </c>
      <c r="O646" s="251">
        <v>0.812</v>
      </c>
      <c r="P646" s="251">
        <v>0.9998</v>
      </c>
      <c r="Q646" s="250">
        <v>1802</v>
      </c>
    </row>
    <row r="647" spans="1:17" ht="12.75">
      <c r="A647">
        <f t="shared" si="10"/>
        <v>647</v>
      </c>
      <c r="B647" s="249" t="s">
        <v>833</v>
      </c>
      <c r="C647" t="s">
        <v>2382</v>
      </c>
      <c r="D647" s="250" t="s">
        <v>4812</v>
      </c>
      <c r="E647" s="250" t="s">
        <v>834</v>
      </c>
      <c r="G647" s="250" t="s">
        <v>835</v>
      </c>
      <c r="H647" s="250" t="s">
        <v>836</v>
      </c>
      <c r="I647" s="250" t="s">
        <v>837</v>
      </c>
      <c r="J647" s="250" t="s">
        <v>838</v>
      </c>
      <c r="K647" s="250" t="s">
        <v>839</v>
      </c>
      <c r="L647" s="252">
        <v>7167616121</v>
      </c>
      <c r="M647" s="250" t="b">
        <v>1</v>
      </c>
      <c r="N647" s="251">
        <v>0.843</v>
      </c>
      <c r="O647" s="251">
        <v>0.763</v>
      </c>
      <c r="P647" s="251">
        <v>0.9368</v>
      </c>
      <c r="Q647" s="250">
        <v>549</v>
      </c>
    </row>
    <row r="648" spans="1:17" ht="12.75">
      <c r="A648">
        <f t="shared" si="10"/>
        <v>648</v>
      </c>
      <c r="B648" s="249" t="s">
        <v>1765</v>
      </c>
      <c r="C648" t="s">
        <v>2357</v>
      </c>
      <c r="D648" s="250" t="s">
        <v>4812</v>
      </c>
      <c r="E648" s="250" t="s">
        <v>1766</v>
      </c>
      <c r="F648" s="250" t="s">
        <v>2548</v>
      </c>
      <c r="G648" s="250" t="s">
        <v>1451</v>
      </c>
      <c r="H648" s="250" t="s">
        <v>1767</v>
      </c>
      <c r="I648" s="250" t="s">
        <v>1768</v>
      </c>
      <c r="J648" s="250" t="s">
        <v>1769</v>
      </c>
      <c r="K648" s="250" t="s">
        <v>1770</v>
      </c>
      <c r="L648" s="252">
        <v>3153634200</v>
      </c>
      <c r="M648" s="250" t="b">
        <v>1</v>
      </c>
      <c r="N648" s="251">
        <v>0.825</v>
      </c>
      <c r="O648" s="251">
        <v>0.728</v>
      </c>
      <c r="P648" s="251">
        <v>0.9335</v>
      </c>
      <c r="Q648" s="250">
        <v>2551</v>
      </c>
    </row>
    <row r="649" spans="1:17" ht="12.75">
      <c r="A649">
        <f t="shared" si="10"/>
        <v>649</v>
      </c>
      <c r="B649" s="249" t="s">
        <v>2877</v>
      </c>
      <c r="C649" t="s">
        <v>2367</v>
      </c>
      <c r="D649" s="250" t="s">
        <v>4812</v>
      </c>
      <c r="E649" s="250" t="s">
        <v>1078</v>
      </c>
      <c r="G649" s="250" t="s">
        <v>2878</v>
      </c>
      <c r="H649" s="250" t="s">
        <v>2879</v>
      </c>
      <c r="I649" s="250" t="s">
        <v>2880</v>
      </c>
      <c r="J649" s="250" t="s">
        <v>2881</v>
      </c>
      <c r="K649" s="250" t="s">
        <v>2882</v>
      </c>
      <c r="L649" s="252">
        <v>5169298500</v>
      </c>
      <c r="M649" s="250" t="b">
        <v>1</v>
      </c>
      <c r="N649" s="251">
        <v>0</v>
      </c>
      <c r="O649" s="251">
        <v>0</v>
      </c>
      <c r="P649" s="251">
        <v>1.6876</v>
      </c>
      <c r="Q649" s="250">
        <v>2049</v>
      </c>
    </row>
    <row r="650" spans="1:17" ht="12.75">
      <c r="A650">
        <f t="shared" si="10"/>
        <v>650</v>
      </c>
      <c r="B650" s="249" t="s">
        <v>4306</v>
      </c>
      <c r="C650" t="s">
        <v>2369</v>
      </c>
      <c r="D650" s="250" t="s">
        <v>4812</v>
      </c>
      <c r="E650" s="250" t="s">
        <v>4307</v>
      </c>
      <c r="F650" s="250" t="s">
        <v>2665</v>
      </c>
      <c r="G650" s="250" t="s">
        <v>4308</v>
      </c>
      <c r="H650" s="250" t="s">
        <v>4309</v>
      </c>
      <c r="I650" s="250" t="s">
        <v>4310</v>
      </c>
      <c r="J650" s="250" t="s">
        <v>4311</v>
      </c>
      <c r="K650" s="250" t="s">
        <v>4312</v>
      </c>
      <c r="L650" s="252">
        <v>6075632135</v>
      </c>
      <c r="M650" s="250" t="b">
        <v>1</v>
      </c>
      <c r="N650" s="251">
        <v>0.815</v>
      </c>
      <c r="O650" s="251">
        <v>0.74</v>
      </c>
      <c r="P650" s="251">
        <v>0.9998</v>
      </c>
      <c r="Q650" s="250">
        <v>1565</v>
      </c>
    </row>
    <row r="651" spans="1:17" ht="12.75">
      <c r="A651">
        <f t="shared" si="10"/>
        <v>651</v>
      </c>
      <c r="B651" s="249" t="s">
        <v>791</v>
      </c>
      <c r="C651" t="s">
        <v>2382</v>
      </c>
      <c r="D651" s="250" t="s">
        <v>4812</v>
      </c>
      <c r="E651" s="250" t="s">
        <v>2526</v>
      </c>
      <c r="F651" s="250" t="s">
        <v>2614</v>
      </c>
      <c r="G651" s="250" t="s">
        <v>792</v>
      </c>
      <c r="H651" s="250" t="s">
        <v>793</v>
      </c>
      <c r="I651" s="250" t="s">
        <v>794</v>
      </c>
      <c r="J651" s="250" t="s">
        <v>795</v>
      </c>
      <c r="K651" s="250" t="s">
        <v>796</v>
      </c>
      <c r="L651" s="252">
        <v>7169342603</v>
      </c>
      <c r="M651" s="250" t="b">
        <v>1</v>
      </c>
      <c r="N651" s="251">
        <v>0.847</v>
      </c>
      <c r="O651" s="251">
        <v>0.812</v>
      </c>
      <c r="P651" s="251">
        <v>0.9368</v>
      </c>
      <c r="Q651" s="250">
        <v>1533</v>
      </c>
    </row>
    <row r="652" spans="1:17" ht="12.75">
      <c r="A652">
        <f t="shared" si="10"/>
        <v>652</v>
      </c>
      <c r="B652" s="249" t="s">
        <v>4123</v>
      </c>
      <c r="C652" t="s">
        <v>2378</v>
      </c>
      <c r="D652" s="250" t="s">
        <v>4812</v>
      </c>
      <c r="E652" s="250" t="s">
        <v>979</v>
      </c>
      <c r="F652" s="250" t="s">
        <v>2548</v>
      </c>
      <c r="G652" s="250" t="s">
        <v>4124</v>
      </c>
      <c r="H652" s="250" t="s">
        <v>4125</v>
      </c>
      <c r="I652" s="250" t="s">
        <v>4126</v>
      </c>
      <c r="J652" s="250" t="s">
        <v>4127</v>
      </c>
      <c r="K652" s="250" t="s">
        <v>4128</v>
      </c>
      <c r="L652" s="252">
        <v>3156858361</v>
      </c>
      <c r="M652" s="250" t="b">
        <v>1</v>
      </c>
      <c r="N652" s="251">
        <v>0.629</v>
      </c>
      <c r="O652" s="251">
        <v>0.456</v>
      </c>
      <c r="P652" s="251">
        <v>0.9572</v>
      </c>
      <c r="Q652" s="250">
        <v>1790</v>
      </c>
    </row>
    <row r="653" spans="1:17" ht="12.75">
      <c r="A653">
        <f t="shared" si="10"/>
        <v>653</v>
      </c>
      <c r="B653" s="249" t="s">
        <v>2901</v>
      </c>
      <c r="C653" t="s">
        <v>2367</v>
      </c>
      <c r="D653" s="250" t="s">
        <v>4812</v>
      </c>
      <c r="E653" s="250" t="s">
        <v>4555</v>
      </c>
      <c r="F653" s="250" t="s">
        <v>2773</v>
      </c>
      <c r="G653" s="250" t="s">
        <v>2902</v>
      </c>
      <c r="H653" s="250" t="s">
        <v>2903</v>
      </c>
      <c r="I653" s="250" t="s">
        <v>2904</v>
      </c>
      <c r="J653" s="250" t="s">
        <v>2905</v>
      </c>
      <c r="K653" s="250" t="s">
        <v>2906</v>
      </c>
      <c r="L653" s="252">
        <v>5163612206</v>
      </c>
      <c r="M653" s="250" t="b">
        <v>1</v>
      </c>
      <c r="N653" s="251">
        <v>0.583</v>
      </c>
      <c r="O653" s="251">
        <v>0.243</v>
      </c>
      <c r="P653" s="251">
        <v>1.6876</v>
      </c>
      <c r="Q653" s="250">
        <v>7697</v>
      </c>
    </row>
    <row r="654" spans="1:17" ht="12.75">
      <c r="A654">
        <f t="shared" si="10"/>
        <v>654</v>
      </c>
      <c r="B654" s="249" t="s">
        <v>2092</v>
      </c>
      <c r="C654" t="s">
        <v>2406</v>
      </c>
      <c r="D654" s="250" t="s">
        <v>4864</v>
      </c>
      <c r="E654" s="250" t="s">
        <v>2093</v>
      </c>
      <c r="G654" s="250" t="s">
        <v>2094</v>
      </c>
      <c r="H654" s="250" t="s">
        <v>2095</v>
      </c>
      <c r="I654" s="250" t="s">
        <v>2096</v>
      </c>
      <c r="J654" s="250" t="s">
        <v>2097</v>
      </c>
      <c r="K654" s="250" t="s">
        <v>2098</v>
      </c>
      <c r="L654" s="252">
        <v>3154832331</v>
      </c>
      <c r="M654" s="250" t="b">
        <v>1</v>
      </c>
      <c r="N654" s="251">
        <v>0.812</v>
      </c>
      <c r="O654" s="251">
        <v>0.748</v>
      </c>
      <c r="P654" s="251">
        <v>1.0576</v>
      </c>
      <c r="Q654" s="250">
        <v>1668</v>
      </c>
    </row>
    <row r="655" spans="1:17" ht="12.75">
      <c r="A655">
        <f t="shared" si="10"/>
        <v>655</v>
      </c>
      <c r="B655" s="249" t="s">
        <v>4084</v>
      </c>
      <c r="C655" t="s">
        <v>2378</v>
      </c>
      <c r="D655" s="250" t="s">
        <v>4812</v>
      </c>
      <c r="E655" s="250" t="s">
        <v>4848</v>
      </c>
      <c r="F655" s="250" t="s">
        <v>4829</v>
      </c>
      <c r="G655" s="250" t="s">
        <v>4085</v>
      </c>
      <c r="H655" s="250" t="s">
        <v>4086</v>
      </c>
      <c r="I655" s="250" t="s">
        <v>4087</v>
      </c>
      <c r="J655" s="250" t="s">
        <v>4088</v>
      </c>
      <c r="K655" s="250" t="s">
        <v>4089</v>
      </c>
      <c r="L655" s="252">
        <v>3154681111</v>
      </c>
      <c r="M655" s="250" t="b">
        <v>1</v>
      </c>
      <c r="N655" s="251">
        <v>0.616</v>
      </c>
      <c r="O655" s="251">
        <v>0.535</v>
      </c>
      <c r="P655" s="251">
        <v>0.9572</v>
      </c>
      <c r="Q655" s="250">
        <v>1729</v>
      </c>
    </row>
    <row r="656" spans="1:17" ht="12.75">
      <c r="A656">
        <f t="shared" si="10"/>
        <v>656</v>
      </c>
      <c r="B656" s="249" t="s">
        <v>637</v>
      </c>
      <c r="C656" t="s">
        <v>2355</v>
      </c>
      <c r="D656" s="250" t="s">
        <v>4812</v>
      </c>
      <c r="E656" s="250" t="s">
        <v>2476</v>
      </c>
      <c r="G656" s="250" t="s">
        <v>638</v>
      </c>
      <c r="H656" s="250" t="s">
        <v>639</v>
      </c>
      <c r="I656" s="250" t="s">
        <v>640</v>
      </c>
      <c r="J656" s="250" t="s">
        <v>641</v>
      </c>
      <c r="K656" s="250" t="s">
        <v>642</v>
      </c>
      <c r="L656" s="252">
        <v>9142775575</v>
      </c>
      <c r="M656" s="250" t="b">
        <v>1</v>
      </c>
      <c r="N656" s="251">
        <v>0.352</v>
      </c>
      <c r="O656" s="251">
        <v>0</v>
      </c>
      <c r="P656" s="251">
        <v>1.4537</v>
      </c>
      <c r="Q656" s="250">
        <v>2272</v>
      </c>
    </row>
    <row r="657" spans="1:17" ht="12.75">
      <c r="A657">
        <f t="shared" si="10"/>
        <v>657</v>
      </c>
      <c r="B657" s="249" t="s">
        <v>4847</v>
      </c>
      <c r="C657" t="s">
        <v>2360</v>
      </c>
      <c r="D657" s="250" t="s">
        <v>4812</v>
      </c>
      <c r="E657" s="250" t="s">
        <v>4848</v>
      </c>
      <c r="F657" s="250" t="s">
        <v>4849</v>
      </c>
      <c r="G657" s="250" t="s">
        <v>4850</v>
      </c>
      <c r="H657" s="250" t="s">
        <v>4851</v>
      </c>
      <c r="I657" s="250" t="s">
        <v>4852</v>
      </c>
      <c r="J657" s="250" t="s">
        <v>4818</v>
      </c>
      <c r="K657" s="250" t="s">
        <v>4853</v>
      </c>
      <c r="L657" s="252">
        <v>5188693576</v>
      </c>
      <c r="M657" s="250" t="b">
        <v>1</v>
      </c>
      <c r="N657" s="251">
        <v>0.532</v>
      </c>
      <c r="O657" s="251">
        <v>0.324</v>
      </c>
      <c r="P657" s="251">
        <v>1.0066</v>
      </c>
      <c r="Q657" s="250">
        <v>5628</v>
      </c>
    </row>
    <row r="658" spans="1:17" ht="12.75">
      <c r="A658">
        <f t="shared" si="10"/>
        <v>658</v>
      </c>
      <c r="B658" s="249" t="s">
        <v>3987</v>
      </c>
      <c r="C658" t="s">
        <v>2367</v>
      </c>
      <c r="D658" s="250" t="s">
        <v>4812</v>
      </c>
      <c r="E658" s="250" t="s">
        <v>2694</v>
      </c>
      <c r="G658" s="250" t="s">
        <v>3988</v>
      </c>
      <c r="H658" s="250" t="s">
        <v>3989</v>
      </c>
      <c r="I658" s="250" t="s">
        <v>3990</v>
      </c>
      <c r="J658" s="250" t="s">
        <v>3991</v>
      </c>
      <c r="K658" s="250" t="s">
        <v>3974</v>
      </c>
      <c r="L658" s="252">
        <v>5162864304</v>
      </c>
      <c r="M658" s="250" t="b">
        <v>1</v>
      </c>
      <c r="N658" s="251">
        <v>0.762</v>
      </c>
      <c r="O658" s="251">
        <v>0.565</v>
      </c>
      <c r="P658" s="251">
        <v>1.6876</v>
      </c>
      <c r="Q658" s="250">
        <v>4450</v>
      </c>
    </row>
    <row r="659" spans="1:17" ht="12.75">
      <c r="A659">
        <f t="shared" si="10"/>
        <v>659</v>
      </c>
      <c r="B659" s="249" t="s">
        <v>3660</v>
      </c>
      <c r="C659" t="s">
        <v>2379</v>
      </c>
      <c r="D659" s="250" t="s">
        <v>4812</v>
      </c>
      <c r="E659" s="250" t="s">
        <v>2526</v>
      </c>
      <c r="F659" s="250" t="s">
        <v>2665</v>
      </c>
      <c r="G659" s="250" t="s">
        <v>2491</v>
      </c>
      <c r="H659" s="250" t="s">
        <v>3661</v>
      </c>
      <c r="I659" s="250" t="s">
        <v>3662</v>
      </c>
      <c r="J659" s="250" t="s">
        <v>3663</v>
      </c>
      <c r="K659" s="250" t="s">
        <v>3664</v>
      </c>
      <c r="L659" s="252">
        <v>5187939617</v>
      </c>
      <c r="M659" s="250" t="b">
        <v>1</v>
      </c>
      <c r="N659" s="251">
        <v>0.795</v>
      </c>
      <c r="O659" s="251">
        <v>0.67</v>
      </c>
      <c r="P659" s="251">
        <v>0.9774</v>
      </c>
      <c r="Q659" s="250">
        <v>2975</v>
      </c>
    </row>
    <row r="660" spans="1:17" ht="12.75">
      <c r="A660">
        <f t="shared" si="10"/>
        <v>660</v>
      </c>
      <c r="B660" s="249" t="s">
        <v>2714</v>
      </c>
      <c r="C660" t="s">
        <v>2367</v>
      </c>
      <c r="D660" s="250" t="s">
        <v>4812</v>
      </c>
      <c r="E660" s="250" t="s">
        <v>2793</v>
      </c>
      <c r="G660" s="250" t="s">
        <v>2715</v>
      </c>
      <c r="H660" s="250" t="s">
        <v>2716</v>
      </c>
      <c r="I660" s="250" t="s">
        <v>2717</v>
      </c>
      <c r="J660" s="250" t="s">
        <v>2718</v>
      </c>
      <c r="K660" s="250" t="s">
        <v>4057</v>
      </c>
      <c r="L660" s="252">
        <v>5166731610</v>
      </c>
      <c r="M660" s="250" t="b">
        <v>1</v>
      </c>
      <c r="N660" s="251">
        <v>0.544</v>
      </c>
      <c r="O660" s="251">
        <v>0.292</v>
      </c>
      <c r="P660" s="251">
        <v>1.6876</v>
      </c>
      <c r="Q660" s="250">
        <v>5434</v>
      </c>
    </row>
    <row r="661" spans="1:17" ht="12.75">
      <c r="A661">
        <f t="shared" si="10"/>
        <v>661</v>
      </c>
      <c r="B661" s="249" t="s">
        <v>1229</v>
      </c>
      <c r="C661" t="s">
        <v>2363</v>
      </c>
      <c r="E661" s="250" t="s">
        <v>1230</v>
      </c>
      <c r="G661" s="250" t="s">
        <v>1231</v>
      </c>
      <c r="H661" s="250" t="s">
        <v>1232</v>
      </c>
      <c r="I661" s="250" t="s">
        <v>1233</v>
      </c>
      <c r="J661" s="250" t="s">
        <v>1234</v>
      </c>
      <c r="K661" s="250" t="s">
        <v>1235</v>
      </c>
      <c r="L661" s="252">
        <v>3152322767</v>
      </c>
      <c r="M661" s="250" t="b">
        <v>1</v>
      </c>
      <c r="N661" s="251">
        <v>0.859</v>
      </c>
      <c r="O661" s="251">
        <v>0.808</v>
      </c>
      <c r="P661" s="251">
        <v>0.9543</v>
      </c>
      <c r="Q661" s="250">
        <v>2128</v>
      </c>
    </row>
    <row r="662" spans="1:17" ht="12.75">
      <c r="A662">
        <f t="shared" si="10"/>
        <v>662</v>
      </c>
      <c r="B662" s="249" t="s">
        <v>4319</v>
      </c>
      <c r="C662" t="s">
        <v>2369</v>
      </c>
      <c r="D662" s="250" t="s">
        <v>4812</v>
      </c>
      <c r="E662" s="250" t="s">
        <v>4320</v>
      </c>
      <c r="G662" s="250" t="s">
        <v>4321</v>
      </c>
      <c r="H662" s="250" t="s">
        <v>4322</v>
      </c>
      <c r="J662" s="250" t="s">
        <v>4323</v>
      </c>
      <c r="K662" s="250" t="s">
        <v>4324</v>
      </c>
      <c r="L662" s="252">
        <v>6075389111</v>
      </c>
      <c r="M662" s="250" t="b">
        <v>1</v>
      </c>
      <c r="N662" s="251">
        <v>0.701</v>
      </c>
      <c r="O662" s="251">
        <v>0.535</v>
      </c>
      <c r="P662" s="251">
        <v>0.9998</v>
      </c>
      <c r="Q662" s="250">
        <v>456</v>
      </c>
    </row>
    <row r="663" spans="1:17" ht="12.75">
      <c r="A663">
        <f t="shared" si="10"/>
        <v>663</v>
      </c>
      <c r="B663" s="249" t="s">
        <v>1315</v>
      </c>
      <c r="C663" t="s">
        <v>2381</v>
      </c>
      <c r="D663" s="250" t="s">
        <v>4812</v>
      </c>
      <c r="E663" s="250" t="s">
        <v>2547</v>
      </c>
      <c r="F663" s="250" t="s">
        <v>2483</v>
      </c>
      <c r="G663" s="250" t="s">
        <v>1316</v>
      </c>
      <c r="H663" s="250" t="s">
        <v>1317</v>
      </c>
      <c r="J663" s="250" t="s">
        <v>1318</v>
      </c>
      <c r="K663" s="250" t="s">
        <v>1319</v>
      </c>
      <c r="L663" s="252">
        <v>3153488471</v>
      </c>
      <c r="M663" s="250" t="b">
        <v>1</v>
      </c>
      <c r="N663" s="251">
        <v>0.818</v>
      </c>
      <c r="O663" s="251">
        <v>0.692</v>
      </c>
      <c r="P663" s="251">
        <v>0.9543</v>
      </c>
      <c r="Q663" s="250">
        <v>1459</v>
      </c>
    </row>
    <row r="664" spans="1:17" ht="12.75">
      <c r="A664">
        <f t="shared" si="10"/>
        <v>664</v>
      </c>
      <c r="B664" s="249" t="s">
        <v>3963</v>
      </c>
      <c r="C664" t="s">
        <v>2367</v>
      </c>
      <c r="D664" s="250" t="s">
        <v>4812</v>
      </c>
      <c r="E664" s="250" t="s">
        <v>2533</v>
      </c>
      <c r="F664" s="250" t="s">
        <v>2505</v>
      </c>
      <c r="G664" s="250" t="s">
        <v>3964</v>
      </c>
      <c r="H664" s="250" t="s">
        <v>3965</v>
      </c>
      <c r="I664" s="250" t="s">
        <v>3966</v>
      </c>
      <c r="J664" s="250" t="s">
        <v>3967</v>
      </c>
      <c r="K664" s="250" t="s">
        <v>3968</v>
      </c>
      <c r="L664" s="252">
        <v>5168784441</v>
      </c>
      <c r="M664" s="250" t="b">
        <v>1</v>
      </c>
      <c r="N664" s="251">
        <v>0.775</v>
      </c>
      <c r="O664" s="251">
        <v>0.661</v>
      </c>
      <c r="P664" s="251">
        <v>1.6876</v>
      </c>
      <c r="Q664" s="250">
        <v>1186</v>
      </c>
    </row>
    <row r="665" spans="1:17" ht="12.75">
      <c r="A665">
        <f t="shared" si="10"/>
        <v>665</v>
      </c>
      <c r="B665" s="249" t="s">
        <v>1484</v>
      </c>
      <c r="C665" t="s">
        <v>2358</v>
      </c>
      <c r="D665" s="250" t="s">
        <v>4864</v>
      </c>
      <c r="E665" s="250" t="s">
        <v>3597</v>
      </c>
      <c r="F665" s="250" t="s">
        <v>4814</v>
      </c>
      <c r="G665" s="250" t="s">
        <v>1485</v>
      </c>
      <c r="H665" s="250" t="s">
        <v>1486</v>
      </c>
      <c r="I665" s="250" t="s">
        <v>3235</v>
      </c>
      <c r="J665" s="250" t="s">
        <v>4955</v>
      </c>
      <c r="K665" s="250" t="s">
        <v>4956</v>
      </c>
      <c r="L665" s="252">
        <v>6078592221</v>
      </c>
      <c r="M665" s="250" t="b">
        <v>0</v>
      </c>
      <c r="N665" s="251">
        <v>0</v>
      </c>
      <c r="O665" s="251">
        <v>0</v>
      </c>
      <c r="P665" s="251">
        <v>0.9998</v>
      </c>
      <c r="Q665" s="250">
        <v>414</v>
      </c>
    </row>
    <row r="666" spans="1:17" ht="12.75">
      <c r="A666">
        <f t="shared" si="10"/>
        <v>666</v>
      </c>
      <c r="B666" s="249" t="s">
        <v>3494</v>
      </c>
      <c r="C666" t="s">
        <v>2394</v>
      </c>
      <c r="D666" s="250" t="s">
        <v>4218</v>
      </c>
      <c r="E666" s="250" t="s">
        <v>3495</v>
      </c>
      <c r="G666" s="250" t="s">
        <v>3496</v>
      </c>
      <c r="H666" s="250" t="s">
        <v>3497</v>
      </c>
      <c r="I666" s="250" t="s">
        <v>3498</v>
      </c>
      <c r="J666" s="250" t="s">
        <v>3499</v>
      </c>
      <c r="K666" s="250" t="s">
        <v>3500</v>
      </c>
      <c r="L666" s="252">
        <v>9146801050</v>
      </c>
      <c r="M666" s="250" t="b">
        <v>1</v>
      </c>
      <c r="N666" s="251">
        <v>0.317</v>
      </c>
      <c r="O666" s="251">
        <v>0</v>
      </c>
      <c r="P666" s="251">
        <v>1.2048</v>
      </c>
      <c r="Q666" s="250">
        <v>2603</v>
      </c>
    </row>
    <row r="667" spans="1:17" ht="12.75">
      <c r="A667">
        <f t="shared" si="10"/>
        <v>667</v>
      </c>
      <c r="B667" s="249" t="s">
        <v>3762</v>
      </c>
      <c r="C667" t="s">
        <v>2401</v>
      </c>
      <c r="D667" s="250" t="s">
        <v>4812</v>
      </c>
      <c r="E667" s="250" t="s">
        <v>2016</v>
      </c>
      <c r="G667" s="250" t="s">
        <v>3763</v>
      </c>
      <c r="H667" s="250" t="s">
        <v>3764</v>
      </c>
      <c r="I667" s="250" t="s">
        <v>2508</v>
      </c>
      <c r="J667" s="250" t="s">
        <v>3765</v>
      </c>
      <c r="K667" s="250" t="s">
        <v>3766</v>
      </c>
      <c r="L667" s="252">
        <v>6075328395</v>
      </c>
      <c r="M667" s="250" t="b">
        <v>1</v>
      </c>
      <c r="N667" s="251">
        <v>0.781</v>
      </c>
      <c r="O667" s="251">
        <v>0.649</v>
      </c>
      <c r="P667" s="251">
        <v>0.9695</v>
      </c>
      <c r="Q667" s="250">
        <v>1124</v>
      </c>
    </row>
    <row r="668" spans="1:17" ht="12.75">
      <c r="A668">
        <f t="shared" si="10"/>
        <v>668</v>
      </c>
      <c r="B668" s="249" t="s">
        <v>2937</v>
      </c>
      <c r="C668" t="s">
        <v>2367</v>
      </c>
      <c r="D668" s="250" t="s">
        <v>4812</v>
      </c>
      <c r="E668" s="250" t="s">
        <v>2476</v>
      </c>
      <c r="G668" s="250" t="s">
        <v>3594</v>
      </c>
      <c r="H668" s="250" t="s">
        <v>2938</v>
      </c>
      <c r="I668" s="250" t="s">
        <v>2939</v>
      </c>
      <c r="J668" s="250" t="s">
        <v>2940</v>
      </c>
      <c r="K668" s="250" t="s">
        <v>2941</v>
      </c>
      <c r="L668" s="252">
        <v>5162836800</v>
      </c>
      <c r="M668" s="250" t="b">
        <v>1</v>
      </c>
      <c r="N668" s="251">
        <v>0</v>
      </c>
      <c r="O668" s="251">
        <v>0</v>
      </c>
      <c r="P668" s="251">
        <v>1.6876</v>
      </c>
      <c r="Q668" s="250">
        <v>1516</v>
      </c>
    </row>
    <row r="669" spans="1:17" ht="12.75">
      <c r="A669">
        <f t="shared" si="10"/>
        <v>669</v>
      </c>
      <c r="B669" s="249" t="s">
        <v>710</v>
      </c>
      <c r="C669" t="s">
        <v>2373</v>
      </c>
      <c r="D669" s="250" t="s">
        <v>4812</v>
      </c>
      <c r="E669" s="250" t="s">
        <v>2512</v>
      </c>
      <c r="G669" s="250" t="s">
        <v>711</v>
      </c>
      <c r="H669" s="250" t="s">
        <v>712</v>
      </c>
      <c r="I669" s="250" t="s">
        <v>2608</v>
      </c>
      <c r="J669" s="250" t="s">
        <v>713</v>
      </c>
      <c r="K669" s="250" t="s">
        <v>714</v>
      </c>
      <c r="L669" s="252">
        <v>3153647211</v>
      </c>
      <c r="M669" s="250" t="b">
        <v>1</v>
      </c>
      <c r="N669" s="251">
        <v>0.812</v>
      </c>
      <c r="O669" s="251">
        <v>0.699</v>
      </c>
      <c r="P669" s="251">
        <v>0.9645</v>
      </c>
      <c r="Q669" s="250">
        <v>1310</v>
      </c>
    </row>
    <row r="670" spans="1:17" ht="12.75">
      <c r="A670">
        <f t="shared" si="10"/>
        <v>670</v>
      </c>
      <c r="B670" s="249" t="s">
        <v>2982</v>
      </c>
      <c r="C670" t="s">
        <v>2367</v>
      </c>
      <c r="D670" s="250" t="s">
        <v>4812</v>
      </c>
      <c r="E670" s="250" t="s">
        <v>2785</v>
      </c>
      <c r="G670" s="250" t="s">
        <v>1034</v>
      </c>
      <c r="H670" s="250" t="s">
        <v>2983</v>
      </c>
      <c r="I670" s="250" t="s">
        <v>2984</v>
      </c>
      <c r="J670" s="250" t="s">
        <v>2985</v>
      </c>
      <c r="K670" s="250" t="s">
        <v>2986</v>
      </c>
      <c r="L670" s="252">
        <v>5167655400</v>
      </c>
      <c r="M670" s="250" t="b">
        <v>1</v>
      </c>
      <c r="N670" s="251">
        <v>0</v>
      </c>
      <c r="O670" s="251">
        <v>0</v>
      </c>
      <c r="P670" s="251">
        <v>1.6876</v>
      </c>
      <c r="Q670" s="250">
        <v>872</v>
      </c>
    </row>
    <row r="671" spans="1:17" ht="12.75">
      <c r="A671">
        <f t="shared" si="10"/>
        <v>671</v>
      </c>
      <c r="B671" s="249" t="s">
        <v>736</v>
      </c>
      <c r="C671" t="s">
        <v>2382</v>
      </c>
      <c r="D671" s="250" t="s">
        <v>4812</v>
      </c>
      <c r="E671" s="250" t="s">
        <v>737</v>
      </c>
      <c r="F671" s="250" t="s">
        <v>2548</v>
      </c>
      <c r="G671" s="250" t="s">
        <v>738</v>
      </c>
      <c r="H671" s="250" t="s">
        <v>739</v>
      </c>
      <c r="I671" s="250" t="s">
        <v>740</v>
      </c>
      <c r="J671" s="250" t="s">
        <v>741</v>
      </c>
      <c r="K671" s="250" t="s">
        <v>742</v>
      </c>
      <c r="L671" s="252">
        <v>7164841136</v>
      </c>
      <c r="M671" s="250" t="b">
        <v>1</v>
      </c>
      <c r="N671" s="251">
        <v>0.749</v>
      </c>
      <c r="O671" s="251">
        <v>0.641</v>
      </c>
      <c r="P671" s="251">
        <v>0.9368</v>
      </c>
      <c r="Q671" s="250">
        <v>1819</v>
      </c>
    </row>
    <row r="672" spans="1:17" ht="12.75">
      <c r="A672">
        <f t="shared" si="10"/>
        <v>672</v>
      </c>
      <c r="B672" s="249" t="s">
        <v>1684</v>
      </c>
      <c r="C672" t="s">
        <v>2371</v>
      </c>
      <c r="D672" s="250" t="s">
        <v>4855</v>
      </c>
      <c r="E672" s="250" t="s">
        <v>1685</v>
      </c>
      <c r="G672" s="250" t="s">
        <v>1686</v>
      </c>
      <c r="H672" s="250" t="s">
        <v>1687</v>
      </c>
      <c r="I672" s="250" t="s">
        <v>1688</v>
      </c>
      <c r="J672" s="250" t="s">
        <v>1678</v>
      </c>
      <c r="K672" s="250" t="s">
        <v>1679</v>
      </c>
      <c r="L672" s="252">
        <v>9144623636</v>
      </c>
      <c r="M672" s="250" t="b">
        <v>1</v>
      </c>
      <c r="N672" s="251">
        <v>0.367</v>
      </c>
      <c r="O672" s="251">
        <v>0.33</v>
      </c>
      <c r="P672" s="251">
        <v>1.0694</v>
      </c>
      <c r="Q672" s="250">
        <v>1585</v>
      </c>
    </row>
    <row r="673" spans="1:17" ht="12.75">
      <c r="A673">
        <f t="shared" si="10"/>
        <v>673</v>
      </c>
      <c r="B673" s="249" t="s">
        <v>3063</v>
      </c>
      <c r="C673" t="s">
        <v>2403</v>
      </c>
      <c r="D673" s="250" t="s">
        <v>4812</v>
      </c>
      <c r="E673" s="250" t="s">
        <v>3064</v>
      </c>
      <c r="G673" s="250" t="s">
        <v>3065</v>
      </c>
      <c r="H673" s="250" t="s">
        <v>3066</v>
      </c>
      <c r="I673" s="250" t="s">
        <v>2608</v>
      </c>
      <c r="J673" s="250" t="s">
        <v>3067</v>
      </c>
      <c r="K673" s="250" t="s">
        <v>3068</v>
      </c>
      <c r="L673" s="252">
        <v>6075894458</v>
      </c>
      <c r="M673" s="250" t="b">
        <v>1</v>
      </c>
      <c r="N673" s="251">
        <v>0.853</v>
      </c>
      <c r="O673" s="251">
        <v>0.779</v>
      </c>
      <c r="P673" s="251">
        <v>0.9686</v>
      </c>
      <c r="Q673" s="250">
        <v>1171</v>
      </c>
    </row>
    <row r="674" spans="1:17" ht="12.75">
      <c r="A674">
        <f t="shared" si="10"/>
        <v>674</v>
      </c>
      <c r="B674" s="249" t="s">
        <v>1456</v>
      </c>
      <c r="C674" t="s">
        <v>2389</v>
      </c>
      <c r="D674" s="250" t="s">
        <v>4812</v>
      </c>
      <c r="E674" s="250" t="s">
        <v>2476</v>
      </c>
      <c r="F674" s="250" t="s">
        <v>4829</v>
      </c>
      <c r="G674" s="250" t="s">
        <v>1457</v>
      </c>
      <c r="H674" s="250" t="s">
        <v>1458</v>
      </c>
      <c r="I674" s="250" t="s">
        <v>1459</v>
      </c>
      <c r="J674" s="250" t="s">
        <v>1460</v>
      </c>
      <c r="K674" s="250" t="s">
        <v>1461</v>
      </c>
      <c r="L674" s="252">
        <v>7163523421</v>
      </c>
      <c r="M674" s="250" t="b">
        <v>1</v>
      </c>
      <c r="N674" s="251">
        <v>0.725</v>
      </c>
      <c r="O674" s="251">
        <v>0.651</v>
      </c>
      <c r="P674" s="251">
        <v>1.0576</v>
      </c>
      <c r="Q674" s="250">
        <v>4138</v>
      </c>
    </row>
    <row r="675" spans="1:17" ht="12.75">
      <c r="A675">
        <f t="shared" si="10"/>
        <v>675</v>
      </c>
      <c r="B675" s="249" t="s">
        <v>4010</v>
      </c>
      <c r="C675" t="s">
        <v>2367</v>
      </c>
      <c r="D675" s="250" t="s">
        <v>4812</v>
      </c>
      <c r="E675" s="250" t="s">
        <v>2237</v>
      </c>
      <c r="F675" s="250" t="s">
        <v>2701</v>
      </c>
      <c r="G675" s="250" t="s">
        <v>4011</v>
      </c>
      <c r="H675" s="250" t="s">
        <v>4012</v>
      </c>
      <c r="I675" s="250" t="s">
        <v>4013</v>
      </c>
      <c r="J675" s="250" t="s">
        <v>3996</v>
      </c>
      <c r="K675" s="250" t="s">
        <v>3997</v>
      </c>
      <c r="L675" s="252">
        <v>5163240144</v>
      </c>
      <c r="M675" s="250" t="b">
        <v>1</v>
      </c>
      <c r="N675" s="251">
        <v>0</v>
      </c>
      <c r="O675" s="251">
        <v>0</v>
      </c>
      <c r="P675" s="251">
        <v>1.6876</v>
      </c>
      <c r="Q675" s="250">
        <v>568</v>
      </c>
    </row>
    <row r="676" spans="1:17" ht="12.75">
      <c r="A676">
        <f t="shared" si="10"/>
        <v>676</v>
      </c>
      <c r="B676" s="249" t="s">
        <v>4488</v>
      </c>
      <c r="C676" t="s">
        <v>2359</v>
      </c>
      <c r="D676" s="250" t="s">
        <v>4812</v>
      </c>
      <c r="E676" s="250" t="s">
        <v>2476</v>
      </c>
      <c r="G676" s="250" t="s">
        <v>4489</v>
      </c>
      <c r="H676" s="250" t="s">
        <v>4490</v>
      </c>
      <c r="I676" s="250" t="s">
        <v>4491</v>
      </c>
      <c r="J676" s="250" t="s">
        <v>4492</v>
      </c>
      <c r="K676" s="250" t="s">
        <v>4493</v>
      </c>
      <c r="L676" s="252">
        <v>7165923236</v>
      </c>
      <c r="M676" s="250" t="b">
        <v>1</v>
      </c>
      <c r="N676" s="251">
        <v>0.798</v>
      </c>
      <c r="O676" s="251">
        <v>0.709</v>
      </c>
      <c r="P676" s="251">
        <v>1.1103</v>
      </c>
      <c r="Q676" s="250">
        <v>2492</v>
      </c>
    </row>
    <row r="677" spans="1:17" ht="12.75">
      <c r="A677">
        <f t="shared" si="10"/>
        <v>677</v>
      </c>
      <c r="B677" s="249" t="s">
        <v>505</v>
      </c>
      <c r="C677" t="s">
        <v>2355</v>
      </c>
      <c r="D677" s="250" t="s">
        <v>4812</v>
      </c>
      <c r="E677" s="250" t="s">
        <v>2561</v>
      </c>
      <c r="G677" s="250" t="s">
        <v>506</v>
      </c>
      <c r="H677" s="250" t="s">
        <v>507</v>
      </c>
      <c r="I677" s="250" t="s">
        <v>508</v>
      </c>
      <c r="J677" s="250" t="s">
        <v>2170</v>
      </c>
      <c r="K677" s="250" t="s">
        <v>2171</v>
      </c>
      <c r="L677" s="252">
        <v>9146933030</v>
      </c>
      <c r="M677" s="250" t="b">
        <v>1</v>
      </c>
      <c r="N677" s="251">
        <v>0</v>
      </c>
      <c r="O677" s="251">
        <v>0</v>
      </c>
      <c r="P677" s="251">
        <v>1.4537</v>
      </c>
      <c r="Q677" s="250">
        <v>0</v>
      </c>
    </row>
    <row r="678" spans="1:17" ht="12.75">
      <c r="A678">
        <f t="shared" si="10"/>
        <v>678</v>
      </c>
      <c r="B678" s="249" t="s">
        <v>161</v>
      </c>
      <c r="C678" t="s">
        <v>2368</v>
      </c>
      <c r="D678" s="250" t="s">
        <v>4812</v>
      </c>
      <c r="E678" s="250" t="s">
        <v>2579</v>
      </c>
      <c r="F678" s="250" t="s">
        <v>4814</v>
      </c>
      <c r="G678" s="250" t="s">
        <v>162</v>
      </c>
      <c r="H678" s="250" t="s">
        <v>163</v>
      </c>
      <c r="I678" s="250" t="s">
        <v>2529</v>
      </c>
      <c r="J678" s="250" t="s">
        <v>164</v>
      </c>
      <c r="K678" s="250" t="s">
        <v>497</v>
      </c>
      <c r="L678" s="252">
        <v>5185682011</v>
      </c>
      <c r="M678" s="250" t="b">
        <v>1</v>
      </c>
      <c r="N678" s="251">
        <v>0.839</v>
      </c>
      <c r="O678" s="251">
        <v>0.758</v>
      </c>
      <c r="P678" s="251">
        <v>0.9987</v>
      </c>
      <c r="Q678" s="250">
        <v>624</v>
      </c>
    </row>
    <row r="679" spans="1:17" ht="12.75">
      <c r="A679">
        <f t="shared" si="10"/>
        <v>679</v>
      </c>
      <c r="B679" s="249" t="s">
        <v>3603</v>
      </c>
      <c r="C679" t="s">
        <v>2385</v>
      </c>
      <c r="D679" s="250" t="s">
        <v>4812</v>
      </c>
      <c r="E679" s="250" t="s">
        <v>1011</v>
      </c>
      <c r="G679" s="250" t="s">
        <v>458</v>
      </c>
      <c r="H679" s="250" t="s">
        <v>459</v>
      </c>
      <c r="J679" s="250" t="s">
        <v>460</v>
      </c>
      <c r="K679" s="250" t="s">
        <v>461</v>
      </c>
      <c r="L679" s="252">
        <v>5188569421</v>
      </c>
      <c r="M679" s="250" t="b">
        <v>1</v>
      </c>
      <c r="N679" s="251">
        <v>0.775</v>
      </c>
      <c r="O679" s="251">
        <v>0.679</v>
      </c>
      <c r="P679" s="251">
        <v>0.9257</v>
      </c>
      <c r="Q679" s="250">
        <v>399</v>
      </c>
    </row>
    <row r="680" spans="1:17" ht="12.75">
      <c r="A680">
        <f t="shared" si="10"/>
        <v>680</v>
      </c>
      <c r="B680" s="249" t="s">
        <v>4313</v>
      </c>
      <c r="C680" t="s">
        <v>2369</v>
      </c>
      <c r="D680" s="250" t="s">
        <v>4812</v>
      </c>
      <c r="E680" s="250" t="s">
        <v>2579</v>
      </c>
      <c r="F680" s="250" t="s">
        <v>2505</v>
      </c>
      <c r="G680" s="250" t="s">
        <v>4314</v>
      </c>
      <c r="H680" s="250" t="s">
        <v>4315</v>
      </c>
      <c r="I680" s="250" t="s">
        <v>4316</v>
      </c>
      <c r="J680" s="250" t="s">
        <v>4317</v>
      </c>
      <c r="K680" s="250" t="s">
        <v>4318</v>
      </c>
      <c r="L680" s="252">
        <v>6076527301</v>
      </c>
      <c r="M680" s="250" t="b">
        <v>1</v>
      </c>
      <c r="N680" s="251">
        <v>0.732</v>
      </c>
      <c r="O680" s="251">
        <v>0.654</v>
      </c>
      <c r="P680" s="251">
        <v>0.9998</v>
      </c>
      <c r="Q680" s="250">
        <v>544</v>
      </c>
    </row>
    <row r="681" spans="1:17" ht="12.75">
      <c r="A681">
        <f t="shared" si="10"/>
        <v>681</v>
      </c>
      <c r="B681" s="249" t="s">
        <v>2015</v>
      </c>
      <c r="C681" t="s">
        <v>2380</v>
      </c>
      <c r="D681" s="250" t="s">
        <v>4812</v>
      </c>
      <c r="E681" s="250" t="s">
        <v>2016</v>
      </c>
      <c r="G681" s="250" t="s">
        <v>475</v>
      </c>
      <c r="H681" s="250" t="s">
        <v>2017</v>
      </c>
      <c r="I681" s="250" t="s">
        <v>2018</v>
      </c>
      <c r="J681" s="250" t="s">
        <v>1990</v>
      </c>
      <c r="K681" s="250" t="s">
        <v>1991</v>
      </c>
      <c r="L681" s="252">
        <v>7166257269</v>
      </c>
      <c r="M681" s="250" t="b">
        <v>1</v>
      </c>
      <c r="N681" s="251">
        <v>0.786</v>
      </c>
      <c r="O681" s="251">
        <v>0.637</v>
      </c>
      <c r="P681" s="251">
        <v>1.1763</v>
      </c>
      <c r="Q681" s="250">
        <v>2503</v>
      </c>
    </row>
    <row r="682" spans="1:17" ht="12.75">
      <c r="A682">
        <f t="shared" si="10"/>
        <v>682</v>
      </c>
      <c r="B682" s="249" t="s">
        <v>3677</v>
      </c>
      <c r="C682" t="s">
        <v>2379</v>
      </c>
      <c r="D682" s="250" t="s">
        <v>4812</v>
      </c>
      <c r="E682" s="250" t="s">
        <v>3678</v>
      </c>
      <c r="G682" s="250" t="s">
        <v>3679</v>
      </c>
      <c r="H682" s="250" t="s">
        <v>3680</v>
      </c>
      <c r="I682" s="250" t="s">
        <v>3681</v>
      </c>
      <c r="J682" s="250" t="s">
        <v>3682</v>
      </c>
      <c r="K682" s="250" t="s">
        <v>3683</v>
      </c>
      <c r="L682" s="252">
        <v>5186648656</v>
      </c>
      <c r="M682" s="250" t="b">
        <v>1</v>
      </c>
      <c r="N682" s="251">
        <v>0.839</v>
      </c>
      <c r="O682" s="251">
        <v>0.701</v>
      </c>
      <c r="P682" s="251">
        <v>0.9774</v>
      </c>
      <c r="Q682" s="250">
        <v>1334</v>
      </c>
    </row>
    <row r="683" spans="1:17" ht="12.75">
      <c r="A683">
        <f t="shared" si="10"/>
        <v>683</v>
      </c>
      <c r="B683" s="249" t="s">
        <v>1413</v>
      </c>
      <c r="C683" t="s">
        <v>2388</v>
      </c>
      <c r="D683" s="250" t="s">
        <v>4812</v>
      </c>
      <c r="E683" s="250" t="s">
        <v>4841</v>
      </c>
      <c r="F683" s="250" t="s">
        <v>4814</v>
      </c>
      <c r="G683" s="250" t="s">
        <v>1414</v>
      </c>
      <c r="H683" s="250" t="s">
        <v>1415</v>
      </c>
      <c r="I683" s="250" t="s">
        <v>4303</v>
      </c>
      <c r="J683" s="250" t="s">
        <v>1416</v>
      </c>
      <c r="K683" s="250" t="s">
        <v>1417</v>
      </c>
      <c r="L683" s="252">
        <v>3154956512</v>
      </c>
      <c r="M683" s="250" t="b">
        <v>1</v>
      </c>
      <c r="N683" s="251">
        <v>0.882</v>
      </c>
      <c r="O683" s="251">
        <v>0.82</v>
      </c>
      <c r="P683" s="251">
        <v>0.9335</v>
      </c>
      <c r="Q683" s="250">
        <v>611</v>
      </c>
    </row>
    <row r="684" spans="1:17" ht="12.75">
      <c r="A684">
        <f t="shared" si="10"/>
        <v>684</v>
      </c>
      <c r="B684" s="249" t="s">
        <v>2227</v>
      </c>
      <c r="C684" t="s">
        <v>2391</v>
      </c>
      <c r="D684" s="250" t="s">
        <v>4864</v>
      </c>
      <c r="E684" s="250" t="s">
        <v>1703</v>
      </c>
      <c r="G684" s="250" t="s">
        <v>1704</v>
      </c>
      <c r="H684" s="250" t="s">
        <v>2228</v>
      </c>
      <c r="I684" s="250" t="s">
        <v>2229</v>
      </c>
      <c r="J684" s="250" t="s">
        <v>2225</v>
      </c>
      <c r="K684" s="250" t="s">
        <v>2226</v>
      </c>
      <c r="L684" s="252">
        <v>9144692136</v>
      </c>
      <c r="M684" s="250" t="b">
        <v>1</v>
      </c>
      <c r="N684" s="251">
        <v>0</v>
      </c>
      <c r="O684" s="251">
        <v>0</v>
      </c>
      <c r="P684" s="251">
        <v>1.1968</v>
      </c>
      <c r="Q684" s="250">
        <v>119</v>
      </c>
    </row>
    <row r="685" spans="1:17" ht="12.75">
      <c r="A685">
        <f t="shared" si="10"/>
        <v>685</v>
      </c>
      <c r="B685" s="249" t="s">
        <v>4965</v>
      </c>
      <c r="C685" t="s">
        <v>2397</v>
      </c>
      <c r="D685" s="250" t="s">
        <v>4812</v>
      </c>
      <c r="E685" s="250" t="s">
        <v>2605</v>
      </c>
      <c r="F685" s="250" t="s">
        <v>4849</v>
      </c>
      <c r="G685" s="250" t="s">
        <v>4966</v>
      </c>
      <c r="H685" s="250" t="s">
        <v>4967</v>
      </c>
      <c r="I685" s="250" t="s">
        <v>4968</v>
      </c>
      <c r="J685" s="250" t="s">
        <v>4969</v>
      </c>
      <c r="K685" s="250" t="s">
        <v>4970</v>
      </c>
      <c r="L685" s="252">
        <v>9144825110</v>
      </c>
      <c r="M685" s="250" t="b">
        <v>1</v>
      </c>
      <c r="N685" s="251">
        <v>0.704</v>
      </c>
      <c r="O685" s="251">
        <v>0.536</v>
      </c>
      <c r="P685" s="251">
        <v>1.0422</v>
      </c>
      <c r="Q685" s="250">
        <v>868</v>
      </c>
    </row>
    <row r="686" spans="1:17" ht="12.75">
      <c r="A686">
        <f t="shared" si="10"/>
        <v>686</v>
      </c>
      <c r="B686" s="249" t="s">
        <v>2560</v>
      </c>
      <c r="C686" t="s">
        <v>2384</v>
      </c>
      <c r="D686" s="250" t="s">
        <v>4812</v>
      </c>
      <c r="E686" s="250" t="s">
        <v>2561</v>
      </c>
      <c r="G686" s="250" t="s">
        <v>2562</v>
      </c>
      <c r="H686" s="250" t="s">
        <v>2563</v>
      </c>
      <c r="I686" s="250" t="s">
        <v>2564</v>
      </c>
      <c r="J686" s="250" t="s">
        <v>2565</v>
      </c>
      <c r="K686" s="250" t="s">
        <v>2566</v>
      </c>
      <c r="L686" s="252">
        <v>6077750170</v>
      </c>
      <c r="M686" s="250" t="b">
        <v>1</v>
      </c>
      <c r="N686" s="251">
        <v>0.798</v>
      </c>
      <c r="O686" s="251">
        <v>0.721</v>
      </c>
      <c r="P686" s="251">
        <v>0.885</v>
      </c>
      <c r="Q686" s="250">
        <v>2297</v>
      </c>
    </row>
    <row r="687" spans="1:17" ht="12.75">
      <c r="A687">
        <f t="shared" si="10"/>
        <v>687</v>
      </c>
      <c r="B687" s="249" t="s">
        <v>4439</v>
      </c>
      <c r="C687" t="s">
        <v>2359</v>
      </c>
      <c r="D687" s="250" t="s">
        <v>4812</v>
      </c>
      <c r="E687" s="250" t="s">
        <v>2533</v>
      </c>
      <c r="G687" s="250" t="s">
        <v>4440</v>
      </c>
      <c r="H687" s="250" t="s">
        <v>4441</v>
      </c>
      <c r="I687" s="250" t="s">
        <v>4442</v>
      </c>
      <c r="J687" s="250" t="s">
        <v>1732</v>
      </c>
      <c r="K687" s="250" t="s">
        <v>4443</v>
      </c>
      <c r="L687" s="252">
        <v>7166895201</v>
      </c>
      <c r="M687" s="250" t="b">
        <v>1</v>
      </c>
      <c r="N687" s="251">
        <v>0.665</v>
      </c>
      <c r="O687" s="251">
        <v>0.441</v>
      </c>
      <c r="P687" s="251">
        <v>1.1103</v>
      </c>
      <c r="Q687" s="250">
        <v>4105</v>
      </c>
    </row>
    <row r="688" spans="1:17" ht="12.75">
      <c r="A688">
        <f t="shared" si="10"/>
        <v>688</v>
      </c>
      <c r="B688" s="249" t="s">
        <v>1782</v>
      </c>
      <c r="C688" t="s">
        <v>2357</v>
      </c>
      <c r="D688" s="250" t="s">
        <v>4864</v>
      </c>
      <c r="E688" s="250" t="s">
        <v>1783</v>
      </c>
      <c r="G688" s="250" t="s">
        <v>1784</v>
      </c>
      <c r="H688" s="250" t="s">
        <v>1785</v>
      </c>
      <c r="J688" s="250" t="s">
        <v>1786</v>
      </c>
      <c r="K688" s="250" t="s">
        <v>1787</v>
      </c>
      <c r="L688" s="252">
        <v>3157624404</v>
      </c>
      <c r="M688" s="250" t="b">
        <v>1</v>
      </c>
      <c r="N688" s="251">
        <v>0</v>
      </c>
      <c r="O688" s="251">
        <v>0</v>
      </c>
      <c r="P688" s="251">
        <v>0.9335</v>
      </c>
      <c r="Q688" s="250">
        <v>0</v>
      </c>
    </row>
    <row r="689" spans="1:17" ht="12.75">
      <c r="A689">
        <f t="shared" si="10"/>
        <v>689</v>
      </c>
      <c r="B689" s="249" t="s">
        <v>1916</v>
      </c>
      <c r="C689" t="s">
        <v>2377</v>
      </c>
      <c r="D689" s="250" t="s">
        <v>4855</v>
      </c>
      <c r="E689" s="250" t="s">
        <v>1917</v>
      </c>
      <c r="F689" s="250" t="s">
        <v>4829</v>
      </c>
      <c r="G689" s="250" t="s">
        <v>1918</v>
      </c>
      <c r="H689" s="250" t="s">
        <v>1919</v>
      </c>
      <c r="I689" s="250" t="s">
        <v>1920</v>
      </c>
      <c r="J689" s="250" t="s">
        <v>1921</v>
      </c>
      <c r="K689" s="250" t="s">
        <v>1922</v>
      </c>
      <c r="L689" s="252">
        <v>5163645605</v>
      </c>
      <c r="M689" s="250" t="b">
        <v>1</v>
      </c>
      <c r="N689" s="251">
        <v>0.161</v>
      </c>
      <c r="O689" s="251">
        <v>0</v>
      </c>
      <c r="P689" s="251">
        <v>1.6646</v>
      </c>
      <c r="Q689" s="250">
        <v>5365</v>
      </c>
    </row>
    <row r="690" spans="1:17" ht="12.75">
      <c r="A690">
        <f t="shared" si="10"/>
        <v>690</v>
      </c>
      <c r="B690" s="249" t="s">
        <v>4129</v>
      </c>
      <c r="C690" t="s">
        <v>2378</v>
      </c>
      <c r="D690" s="250" t="s">
        <v>4812</v>
      </c>
      <c r="E690" s="250" t="s">
        <v>2685</v>
      </c>
      <c r="F690" s="250" t="s">
        <v>2483</v>
      </c>
      <c r="G690" s="250" t="s">
        <v>1017</v>
      </c>
      <c r="H690" s="250" t="s">
        <v>4130</v>
      </c>
      <c r="I690" s="250" t="s">
        <v>4131</v>
      </c>
      <c r="J690" s="250" t="s">
        <v>4082</v>
      </c>
      <c r="K690" s="250" t="s">
        <v>4132</v>
      </c>
      <c r="L690" s="252">
        <v>3154354161</v>
      </c>
      <c r="M690" s="250" t="b">
        <v>1</v>
      </c>
      <c r="N690" s="251">
        <v>0.777</v>
      </c>
      <c r="O690" s="251">
        <v>0.724</v>
      </c>
      <c r="P690" s="251">
        <v>0.9572</v>
      </c>
      <c r="Q690" s="250">
        <v>22790</v>
      </c>
    </row>
    <row r="691" spans="1:17" ht="12.75">
      <c r="A691">
        <f t="shared" si="10"/>
        <v>691</v>
      </c>
      <c r="B691" s="249" t="s">
        <v>2822</v>
      </c>
      <c r="C691" t="s">
        <v>2383</v>
      </c>
      <c r="D691" s="250" t="s">
        <v>4812</v>
      </c>
      <c r="E691" s="250" t="s">
        <v>2561</v>
      </c>
      <c r="F691" s="250" t="s">
        <v>2644</v>
      </c>
      <c r="G691" s="250" t="s">
        <v>4186</v>
      </c>
      <c r="H691" s="250" t="s">
        <v>4187</v>
      </c>
      <c r="I691" s="250" t="s">
        <v>4188</v>
      </c>
      <c r="J691" s="250" t="s">
        <v>4189</v>
      </c>
      <c r="K691" s="250" t="s">
        <v>4190</v>
      </c>
      <c r="L691" s="252">
        <v>5188513301</v>
      </c>
      <c r="M691" s="250" t="b">
        <v>1</v>
      </c>
      <c r="N691" s="251">
        <v>0.416</v>
      </c>
      <c r="O691" s="251">
        <v>0.263</v>
      </c>
      <c r="P691" s="251">
        <v>1.0761</v>
      </c>
      <c r="Q691" s="250">
        <v>1752</v>
      </c>
    </row>
    <row r="692" spans="1:17" ht="12.75">
      <c r="A692">
        <f t="shared" si="10"/>
        <v>692</v>
      </c>
      <c r="B692" s="249" t="s">
        <v>2155</v>
      </c>
      <c r="C692" t="s">
        <v>2355</v>
      </c>
      <c r="D692" s="250" t="s">
        <v>4812</v>
      </c>
      <c r="E692" s="250" t="s">
        <v>698</v>
      </c>
      <c r="G692" s="250" t="s">
        <v>2156</v>
      </c>
      <c r="H692" s="250" t="s">
        <v>2157</v>
      </c>
      <c r="I692" s="250" t="s">
        <v>2158</v>
      </c>
      <c r="J692" s="250" t="s">
        <v>2159</v>
      </c>
      <c r="K692" s="250" t="s">
        <v>2160</v>
      </c>
      <c r="L692" s="252">
        <v>9146319404</v>
      </c>
      <c r="M692" s="250" t="b">
        <v>1</v>
      </c>
      <c r="N692" s="251">
        <v>0.183</v>
      </c>
      <c r="O692" s="251">
        <v>0.16</v>
      </c>
      <c r="P692" s="251">
        <v>1.4537</v>
      </c>
      <c r="Q692" s="250">
        <v>1994</v>
      </c>
    </row>
    <row r="693" spans="1:17" ht="12.75">
      <c r="A693">
        <f t="shared" si="10"/>
        <v>693</v>
      </c>
      <c r="B693" s="249" t="s">
        <v>1254</v>
      </c>
      <c r="C693" t="s">
        <v>2363</v>
      </c>
      <c r="D693" s="250" t="s">
        <v>4812</v>
      </c>
      <c r="E693" s="250" t="s">
        <v>2579</v>
      </c>
      <c r="G693" s="250" t="s">
        <v>1255</v>
      </c>
      <c r="H693" s="250" t="s">
        <v>1256</v>
      </c>
      <c r="I693" s="250" t="s">
        <v>1257</v>
      </c>
      <c r="J693" s="250" t="s">
        <v>1258</v>
      </c>
      <c r="K693" s="250" t="s">
        <v>1259</v>
      </c>
      <c r="L693" s="252">
        <v>3156865521</v>
      </c>
      <c r="M693" s="250" t="b">
        <v>1</v>
      </c>
      <c r="N693" s="251">
        <v>0.647</v>
      </c>
      <c r="O693" s="251">
        <v>0.5</v>
      </c>
      <c r="P693" s="251">
        <v>0.9543</v>
      </c>
      <c r="Q693" s="250">
        <v>1336</v>
      </c>
    </row>
    <row r="694" spans="1:17" ht="12.75">
      <c r="A694">
        <f t="shared" si="10"/>
        <v>694</v>
      </c>
      <c r="B694" s="249" t="s">
        <v>3906</v>
      </c>
      <c r="C694" t="s">
        <v>2367</v>
      </c>
      <c r="D694" s="250" t="s">
        <v>4812</v>
      </c>
      <c r="E694" s="250" t="s">
        <v>2561</v>
      </c>
      <c r="G694" s="250" t="s">
        <v>3907</v>
      </c>
      <c r="H694" s="250" t="s">
        <v>3908</v>
      </c>
      <c r="I694" s="250" t="s">
        <v>3909</v>
      </c>
      <c r="J694" s="250" t="s">
        <v>3910</v>
      </c>
      <c r="K694" s="250" t="s">
        <v>3911</v>
      </c>
      <c r="L694" s="252">
        <v>5166897200</v>
      </c>
      <c r="M694" s="250" t="b">
        <v>1</v>
      </c>
      <c r="N694" s="251">
        <v>0.66</v>
      </c>
      <c r="O694" s="251">
        <v>0.413</v>
      </c>
      <c r="P694" s="251">
        <v>1.6876</v>
      </c>
      <c r="Q694" s="250">
        <v>6623</v>
      </c>
    </row>
    <row r="695" spans="1:17" ht="12.75">
      <c r="A695">
        <f t="shared" si="10"/>
        <v>695</v>
      </c>
      <c r="B695" s="249" t="s">
        <v>1021</v>
      </c>
      <c r="C695" t="s">
        <v>2408</v>
      </c>
      <c r="D695" s="250" t="s">
        <v>4812</v>
      </c>
      <c r="E695" s="250" t="s">
        <v>2561</v>
      </c>
      <c r="F695" s="250" t="s">
        <v>2483</v>
      </c>
      <c r="G695" s="250" t="s">
        <v>1022</v>
      </c>
      <c r="H695" s="250" t="s">
        <v>1023</v>
      </c>
      <c r="I695" s="250" t="s">
        <v>1024</v>
      </c>
      <c r="J695" s="250" t="s">
        <v>1025</v>
      </c>
      <c r="K695" s="250" t="s">
        <v>1026</v>
      </c>
      <c r="L695" s="252">
        <v>5185856674</v>
      </c>
      <c r="M695" s="250" t="b">
        <v>1</v>
      </c>
      <c r="N695" s="251">
        <v>0.523</v>
      </c>
      <c r="O695" s="251">
        <v>0.293</v>
      </c>
      <c r="P695" s="251">
        <v>0.9257</v>
      </c>
      <c r="Q695" s="250">
        <v>1107</v>
      </c>
    </row>
    <row r="696" spans="1:17" ht="12.75">
      <c r="A696">
        <f t="shared" si="10"/>
        <v>696</v>
      </c>
      <c r="B696" s="249" t="s">
        <v>3069</v>
      </c>
      <c r="C696" t="s">
        <v>2403</v>
      </c>
      <c r="D696" s="250" t="s">
        <v>4812</v>
      </c>
      <c r="E696" s="250" t="s">
        <v>3572</v>
      </c>
      <c r="G696" s="250" t="s">
        <v>3070</v>
      </c>
      <c r="H696" s="250" t="s">
        <v>3071</v>
      </c>
      <c r="J696" s="250" t="s">
        <v>3072</v>
      </c>
      <c r="K696" s="250" t="s">
        <v>3073</v>
      </c>
      <c r="L696" s="252">
        <v>6076879233</v>
      </c>
      <c r="M696" s="250" t="b">
        <v>1</v>
      </c>
      <c r="N696" s="251">
        <v>0.879</v>
      </c>
      <c r="O696" s="251">
        <v>0.824</v>
      </c>
      <c r="P696" s="251">
        <v>0.9686</v>
      </c>
      <c r="Q696" s="250">
        <v>1322</v>
      </c>
    </row>
    <row r="697" spans="1:17" ht="12.75">
      <c r="A697">
        <f t="shared" si="10"/>
        <v>697</v>
      </c>
      <c r="B697" s="249" t="s">
        <v>4573</v>
      </c>
      <c r="C697" t="s">
        <v>2359</v>
      </c>
      <c r="D697" s="250" t="s">
        <v>4864</v>
      </c>
      <c r="E697" s="250" t="s">
        <v>4574</v>
      </c>
      <c r="G697" s="250" t="s">
        <v>884</v>
      </c>
      <c r="H697" s="250" t="s">
        <v>4575</v>
      </c>
      <c r="I697" s="250" t="s">
        <v>4576</v>
      </c>
      <c r="J697" s="250" t="s">
        <v>4577</v>
      </c>
      <c r="K697" s="250" t="s">
        <v>4578</v>
      </c>
      <c r="L697" s="252">
        <v>7166966861</v>
      </c>
      <c r="M697" s="250" t="b">
        <v>1</v>
      </c>
      <c r="N697" s="251">
        <v>0.791</v>
      </c>
      <c r="O697" s="251">
        <v>0.675</v>
      </c>
      <c r="P697" s="251">
        <v>1.1103</v>
      </c>
      <c r="Q697" s="250">
        <v>2665</v>
      </c>
    </row>
    <row r="698" spans="1:17" ht="12.75">
      <c r="A698">
        <f t="shared" si="10"/>
        <v>698</v>
      </c>
      <c r="B698" s="249" t="s">
        <v>1218</v>
      </c>
      <c r="C698" t="s">
        <v>2387</v>
      </c>
      <c r="D698" s="250" t="s">
        <v>4864</v>
      </c>
      <c r="E698" s="250" t="s">
        <v>1138</v>
      </c>
      <c r="G698" s="250" t="s">
        <v>1139</v>
      </c>
      <c r="H698" s="250" t="s">
        <v>1219</v>
      </c>
      <c r="I698" s="250" t="s">
        <v>1220</v>
      </c>
      <c r="J698" s="250" t="s">
        <v>1221</v>
      </c>
      <c r="K698" s="250" t="s">
        <v>1222</v>
      </c>
      <c r="L698" s="252">
        <v>3153693222</v>
      </c>
      <c r="M698" s="250" t="b">
        <v>1</v>
      </c>
      <c r="N698" s="251">
        <v>0</v>
      </c>
      <c r="O698" s="251">
        <v>0</v>
      </c>
      <c r="P698" s="251">
        <v>0.9335</v>
      </c>
      <c r="Q698" s="250">
        <v>442</v>
      </c>
    </row>
    <row r="699" spans="1:17" ht="12.75">
      <c r="A699">
        <f t="shared" si="10"/>
        <v>699</v>
      </c>
      <c r="B699" s="249" t="s">
        <v>3017</v>
      </c>
      <c r="C699" t="s">
        <v>2397</v>
      </c>
      <c r="D699" s="250" t="s">
        <v>4812</v>
      </c>
      <c r="E699" s="250" t="s">
        <v>2811</v>
      </c>
      <c r="F699" s="250" t="s">
        <v>2483</v>
      </c>
      <c r="G699" s="250" t="s">
        <v>3018</v>
      </c>
      <c r="H699" s="250" t="s">
        <v>3019</v>
      </c>
      <c r="I699" s="250" t="s">
        <v>3020</v>
      </c>
      <c r="J699" s="250" t="s">
        <v>3021</v>
      </c>
      <c r="K699" s="250" t="s">
        <v>3022</v>
      </c>
      <c r="L699" s="252">
        <v>9149852296</v>
      </c>
      <c r="M699" s="250" t="b">
        <v>1</v>
      </c>
      <c r="N699" s="251">
        <v>0.451</v>
      </c>
      <c r="O699" s="251">
        <v>0.265</v>
      </c>
      <c r="P699" s="251">
        <v>1.0422</v>
      </c>
      <c r="Q699" s="250">
        <v>1166</v>
      </c>
    </row>
    <row r="700" spans="1:17" ht="12.75">
      <c r="A700">
        <f t="shared" si="10"/>
        <v>700</v>
      </c>
      <c r="B700" s="249" t="s">
        <v>3471</v>
      </c>
      <c r="C700" t="s">
        <v>2375</v>
      </c>
      <c r="D700" s="250" t="s">
        <v>4812</v>
      </c>
      <c r="E700" s="250" t="s">
        <v>3472</v>
      </c>
      <c r="G700" s="250" t="s">
        <v>3473</v>
      </c>
      <c r="H700" s="250" t="s">
        <v>3474</v>
      </c>
      <c r="I700" s="250" t="s">
        <v>3475</v>
      </c>
      <c r="J700" s="250" t="s">
        <v>3415</v>
      </c>
      <c r="K700" s="250" t="s">
        <v>3416</v>
      </c>
      <c r="L700" s="252">
        <v>5182718637</v>
      </c>
      <c r="M700" s="250" t="b">
        <v>1</v>
      </c>
      <c r="N700" s="251">
        <v>0.785</v>
      </c>
      <c r="O700" s="251">
        <v>0.629</v>
      </c>
      <c r="P700" s="251">
        <v>0.9994</v>
      </c>
      <c r="Q700" s="250">
        <v>4935</v>
      </c>
    </row>
    <row r="701" spans="1:17" ht="12.75">
      <c r="A701">
        <f t="shared" si="10"/>
        <v>701</v>
      </c>
      <c r="B701" s="249" t="s">
        <v>3113</v>
      </c>
      <c r="C701" t="s">
        <v>2398</v>
      </c>
      <c r="D701" s="250" t="s">
        <v>4812</v>
      </c>
      <c r="E701" s="250" t="s">
        <v>2561</v>
      </c>
      <c r="F701" s="250" t="s">
        <v>4849</v>
      </c>
      <c r="G701" s="250" t="s">
        <v>3114</v>
      </c>
      <c r="H701" s="250" t="s">
        <v>3115</v>
      </c>
      <c r="I701" s="250" t="s">
        <v>3116</v>
      </c>
      <c r="J701" s="250" t="s">
        <v>3117</v>
      </c>
      <c r="K701" s="250" t="s">
        <v>3118</v>
      </c>
      <c r="L701" s="252">
        <v>6073877551</v>
      </c>
      <c r="M701" s="250" t="b">
        <v>1</v>
      </c>
      <c r="N701" s="251">
        <v>0.821</v>
      </c>
      <c r="O701" s="251">
        <v>0.727</v>
      </c>
      <c r="P701" s="251">
        <v>0.9401</v>
      </c>
      <c r="Q701" s="250">
        <v>1486</v>
      </c>
    </row>
    <row r="702" spans="1:17" ht="12.75">
      <c r="A702">
        <f t="shared" si="10"/>
        <v>702</v>
      </c>
      <c r="B702" s="249" t="s">
        <v>2959</v>
      </c>
      <c r="C702" t="s">
        <v>2367</v>
      </c>
      <c r="D702" s="250" t="s">
        <v>4812</v>
      </c>
      <c r="E702" s="250" t="s">
        <v>2605</v>
      </c>
      <c r="G702" s="250" t="s">
        <v>2960</v>
      </c>
      <c r="H702" s="250" t="s">
        <v>2961</v>
      </c>
      <c r="I702" s="250" t="s">
        <v>2962</v>
      </c>
      <c r="J702" s="250" t="s">
        <v>2940</v>
      </c>
      <c r="K702" s="250" t="s">
        <v>2941</v>
      </c>
      <c r="L702" s="252">
        <v>5162833550</v>
      </c>
      <c r="M702" s="250" t="b">
        <v>1</v>
      </c>
      <c r="N702" s="251">
        <v>0</v>
      </c>
      <c r="O702" s="251">
        <v>0</v>
      </c>
      <c r="P702" s="251">
        <v>1.6876</v>
      </c>
      <c r="Q702" s="250">
        <v>200</v>
      </c>
    </row>
    <row r="703" spans="1:17" ht="12.75">
      <c r="A703">
        <f t="shared" si="10"/>
        <v>703</v>
      </c>
      <c r="B703" s="249" t="s">
        <v>2146</v>
      </c>
      <c r="C703" t="s">
        <v>2355</v>
      </c>
      <c r="D703" s="250" t="s">
        <v>4812</v>
      </c>
      <c r="E703" s="250" t="s">
        <v>2605</v>
      </c>
      <c r="G703" s="250" t="s">
        <v>2147</v>
      </c>
      <c r="H703" s="250" t="s">
        <v>2148</v>
      </c>
      <c r="I703" s="250" t="s">
        <v>2149</v>
      </c>
      <c r="J703" s="250" t="s">
        <v>2144</v>
      </c>
      <c r="K703" s="250" t="s">
        <v>2145</v>
      </c>
      <c r="L703" s="252">
        <v>9143375376</v>
      </c>
      <c r="M703" s="250" t="b">
        <v>1</v>
      </c>
      <c r="N703" s="251">
        <v>0.133</v>
      </c>
      <c r="O703" s="251">
        <v>0.008</v>
      </c>
      <c r="P703" s="251">
        <v>1.4537</v>
      </c>
      <c r="Q703" s="250">
        <v>963</v>
      </c>
    </row>
    <row r="704" spans="1:17" ht="12.75">
      <c r="A704">
        <f t="shared" si="10"/>
        <v>704</v>
      </c>
      <c r="B704" s="249" t="s">
        <v>4133</v>
      </c>
      <c r="C704" t="s">
        <v>2378</v>
      </c>
      <c r="D704" s="250" t="s">
        <v>4812</v>
      </c>
      <c r="E704" s="250" t="s">
        <v>2533</v>
      </c>
      <c r="F704" s="250" t="s">
        <v>2548</v>
      </c>
      <c r="G704" s="250" t="s">
        <v>4134</v>
      </c>
      <c r="H704" s="250" t="s">
        <v>4135</v>
      </c>
      <c r="I704" s="250" t="s">
        <v>4136</v>
      </c>
      <c r="J704" s="250" t="s">
        <v>4137</v>
      </c>
      <c r="K704" s="250" t="s">
        <v>4138</v>
      </c>
      <c r="L704" s="252">
        <v>3156966200</v>
      </c>
      <c r="M704" s="250" t="b">
        <v>1</v>
      </c>
      <c r="N704" s="251">
        <v>0.741</v>
      </c>
      <c r="O704" s="251">
        <v>0.652</v>
      </c>
      <c r="P704" s="251">
        <v>0.9572</v>
      </c>
      <c r="Q704" s="250">
        <v>1289</v>
      </c>
    </row>
    <row r="705" spans="1:17" ht="12.75">
      <c r="A705">
        <f t="shared" si="10"/>
        <v>705</v>
      </c>
      <c r="B705" s="249" t="s">
        <v>3565</v>
      </c>
      <c r="C705" t="s">
        <v>2385</v>
      </c>
      <c r="D705" s="250" t="s">
        <v>4812</v>
      </c>
      <c r="E705" s="250" t="s">
        <v>2605</v>
      </c>
      <c r="G705" s="250" t="s">
        <v>3566</v>
      </c>
      <c r="H705" s="250" t="s">
        <v>3567</v>
      </c>
      <c r="I705" s="250" t="s">
        <v>3568</v>
      </c>
      <c r="J705" s="250" t="s">
        <v>3569</v>
      </c>
      <c r="K705" s="250" t="s">
        <v>3570</v>
      </c>
      <c r="L705" s="252">
        <v>5183593371</v>
      </c>
      <c r="M705" s="250" t="b">
        <v>1</v>
      </c>
      <c r="N705" s="251">
        <v>0.784</v>
      </c>
      <c r="O705" s="251">
        <v>0.565</v>
      </c>
      <c r="P705" s="251">
        <v>0.9257</v>
      </c>
      <c r="Q705" s="250">
        <v>1189</v>
      </c>
    </row>
    <row r="706" spans="1:17" ht="12.75">
      <c r="A706">
        <f aca="true" t="shared" si="11" ref="A706:A769">A705+1</f>
        <v>706</v>
      </c>
      <c r="B706" s="249" t="s">
        <v>2292</v>
      </c>
      <c r="C706" t="s">
        <v>2391</v>
      </c>
      <c r="D706" s="250" t="s">
        <v>4812</v>
      </c>
      <c r="E706" s="250" t="s">
        <v>2554</v>
      </c>
      <c r="F706" s="250" t="s">
        <v>2665</v>
      </c>
      <c r="G706" s="250" t="s">
        <v>2293</v>
      </c>
      <c r="H706" s="250" t="s">
        <v>2294</v>
      </c>
      <c r="I706" s="250" t="s">
        <v>2295</v>
      </c>
      <c r="J706" s="250" t="s">
        <v>2296</v>
      </c>
      <c r="K706" s="250" t="s">
        <v>2297</v>
      </c>
      <c r="L706" s="252">
        <v>9143514786</v>
      </c>
      <c r="M706" s="250" t="b">
        <v>1</v>
      </c>
      <c r="N706" s="251">
        <v>0</v>
      </c>
      <c r="O706" s="251">
        <v>0</v>
      </c>
      <c r="P706" s="251">
        <v>1.1968</v>
      </c>
      <c r="Q706" s="250">
        <v>535</v>
      </c>
    </row>
    <row r="707" spans="1:17" ht="12.75">
      <c r="A707">
        <f t="shared" si="11"/>
        <v>707</v>
      </c>
      <c r="B707" s="249" t="s">
        <v>4952</v>
      </c>
      <c r="C707" t="s">
        <v>2358</v>
      </c>
      <c r="D707" s="250" t="s">
        <v>4812</v>
      </c>
      <c r="E707" s="250" t="s">
        <v>2554</v>
      </c>
      <c r="F707" s="250" t="s">
        <v>2701</v>
      </c>
      <c r="G707" s="250" t="s">
        <v>4953</v>
      </c>
      <c r="H707" s="250" t="s">
        <v>4954</v>
      </c>
      <c r="I707" s="250" t="s">
        <v>3235</v>
      </c>
      <c r="J707" s="250" t="s">
        <v>4955</v>
      </c>
      <c r="K707" s="250" t="s">
        <v>4956</v>
      </c>
      <c r="L707" s="252">
        <v>6078592221</v>
      </c>
      <c r="M707" s="250" t="b">
        <v>1</v>
      </c>
      <c r="N707" s="251">
        <v>0.858</v>
      </c>
      <c r="O707" s="251">
        <v>0.787</v>
      </c>
      <c r="P707" s="251">
        <v>0.9998</v>
      </c>
      <c r="Q707" s="250">
        <v>0</v>
      </c>
    </row>
    <row r="708" spans="1:17" ht="12.75">
      <c r="A708">
        <f t="shared" si="11"/>
        <v>708</v>
      </c>
      <c r="B708" s="249" t="s">
        <v>3337</v>
      </c>
      <c r="C708" t="s">
        <v>2404</v>
      </c>
      <c r="D708" s="250" t="s">
        <v>4812</v>
      </c>
      <c r="E708" s="250" t="s">
        <v>3338</v>
      </c>
      <c r="G708" s="250" t="s">
        <v>3339</v>
      </c>
      <c r="H708" s="250" t="s">
        <v>3340</v>
      </c>
      <c r="I708" s="250" t="s">
        <v>3341</v>
      </c>
      <c r="J708" s="250" t="s">
        <v>3342</v>
      </c>
      <c r="K708" s="250" t="s">
        <v>3343</v>
      </c>
      <c r="L708" s="252">
        <v>6079882516</v>
      </c>
      <c r="M708" s="250" t="b">
        <v>1</v>
      </c>
      <c r="N708" s="251">
        <v>0.839</v>
      </c>
      <c r="O708" s="251">
        <v>0.763</v>
      </c>
      <c r="P708" s="251">
        <v>1.0045</v>
      </c>
      <c r="Q708" s="250">
        <v>1425</v>
      </c>
    </row>
    <row r="709" spans="1:17" ht="12.75">
      <c r="A709">
        <f t="shared" si="11"/>
        <v>709</v>
      </c>
      <c r="B709" s="249" t="s">
        <v>2591</v>
      </c>
      <c r="C709" t="s">
        <v>2384</v>
      </c>
      <c r="D709" s="250" t="s">
        <v>4855</v>
      </c>
      <c r="E709" s="250" t="s">
        <v>2592</v>
      </c>
      <c r="G709" s="250" t="s">
        <v>2593</v>
      </c>
      <c r="H709" s="250" t="s">
        <v>2594</v>
      </c>
      <c r="I709" s="250" t="s">
        <v>2595</v>
      </c>
      <c r="J709" s="250" t="s">
        <v>2596</v>
      </c>
      <c r="K709" s="250" t="s">
        <v>2577</v>
      </c>
      <c r="L709" s="252">
        <v>6077572112</v>
      </c>
      <c r="M709" s="250" t="b">
        <v>1</v>
      </c>
      <c r="N709" s="251">
        <v>0.612</v>
      </c>
      <c r="O709" s="251">
        <v>0.568</v>
      </c>
      <c r="P709" s="251">
        <v>0.885</v>
      </c>
      <c r="Q709" s="250">
        <v>4898</v>
      </c>
    </row>
    <row r="710" spans="1:17" ht="12.75">
      <c r="A710">
        <f t="shared" si="11"/>
        <v>710</v>
      </c>
      <c r="B710" s="249" t="s">
        <v>728</v>
      </c>
      <c r="C710" t="s">
        <v>2373</v>
      </c>
      <c r="D710" s="250" t="s">
        <v>4855</v>
      </c>
      <c r="E710" s="250" t="s">
        <v>729</v>
      </c>
      <c r="F710" s="250" t="s">
        <v>730</v>
      </c>
      <c r="G710" s="250" t="s">
        <v>731</v>
      </c>
      <c r="H710" s="250" t="s">
        <v>732</v>
      </c>
      <c r="I710" s="250" t="s">
        <v>733</v>
      </c>
      <c r="J710" s="250" t="s">
        <v>734</v>
      </c>
      <c r="K710" s="250" t="s">
        <v>735</v>
      </c>
      <c r="L710" s="252">
        <v>3158897393</v>
      </c>
      <c r="M710" s="250" t="b">
        <v>1</v>
      </c>
      <c r="N710" s="251">
        <v>0.785</v>
      </c>
      <c r="O710" s="251">
        <v>0.678</v>
      </c>
      <c r="P710" s="251">
        <v>0.9645</v>
      </c>
      <c r="Q710" s="250">
        <v>1232</v>
      </c>
    </row>
    <row r="711" spans="1:17" ht="12.75">
      <c r="A711">
        <f t="shared" si="11"/>
        <v>711</v>
      </c>
      <c r="B711" s="249" t="s">
        <v>179</v>
      </c>
      <c r="C711" t="s">
        <v>2377</v>
      </c>
      <c r="D711" s="250" t="s">
        <v>4864</v>
      </c>
      <c r="E711" s="250" t="s">
        <v>4865</v>
      </c>
      <c r="G711" s="250" t="s">
        <v>180</v>
      </c>
      <c r="H711" s="250" t="s">
        <v>181</v>
      </c>
      <c r="I711" s="250" t="s">
        <v>182</v>
      </c>
      <c r="J711" s="250" t="s">
        <v>183</v>
      </c>
      <c r="K711" s="250" t="s">
        <v>184</v>
      </c>
      <c r="L711" s="252">
        <v>5165608824</v>
      </c>
      <c r="M711" s="250" t="b">
        <v>1</v>
      </c>
      <c r="N711" s="251">
        <v>0.351</v>
      </c>
      <c r="O711" s="251">
        <v>0.303</v>
      </c>
      <c r="P711" s="251">
        <v>1.6646</v>
      </c>
      <c r="Q711" s="250">
        <v>5157</v>
      </c>
    </row>
    <row r="712" spans="1:17" ht="12.75">
      <c r="A712">
        <f t="shared" si="11"/>
        <v>712</v>
      </c>
      <c r="B712" s="249" t="s">
        <v>1776</v>
      </c>
      <c r="C712" t="s">
        <v>2357</v>
      </c>
      <c r="D712" s="250" t="s">
        <v>4812</v>
      </c>
      <c r="E712" s="250" t="s">
        <v>2490</v>
      </c>
      <c r="F712" s="250" t="s">
        <v>4829</v>
      </c>
      <c r="G712" s="250" t="s">
        <v>1777</v>
      </c>
      <c r="H712" s="250" t="s">
        <v>1778</v>
      </c>
      <c r="I712" s="250" t="s">
        <v>1779</v>
      </c>
      <c r="J712" s="250" t="s">
        <v>1780</v>
      </c>
      <c r="K712" s="250" t="s">
        <v>1781</v>
      </c>
      <c r="L712" s="252">
        <v>3157922222</v>
      </c>
      <c r="M712" s="250" t="b">
        <v>1</v>
      </c>
      <c r="N712" s="251">
        <v>0.751</v>
      </c>
      <c r="O712" s="251">
        <v>0.714</v>
      </c>
      <c r="P712" s="251">
        <v>0.9335</v>
      </c>
      <c r="Q712" s="250">
        <v>8151</v>
      </c>
    </row>
    <row r="713" spans="1:17" ht="12.75">
      <c r="A713">
        <f t="shared" si="11"/>
        <v>713</v>
      </c>
      <c r="B713" s="249" t="s">
        <v>546</v>
      </c>
      <c r="C713" t="s">
        <v>2355</v>
      </c>
      <c r="D713" s="250" t="s">
        <v>4812</v>
      </c>
      <c r="E713" s="250" t="s">
        <v>4848</v>
      </c>
      <c r="G713" s="250" t="s">
        <v>2039</v>
      </c>
      <c r="H713" s="250" t="s">
        <v>547</v>
      </c>
      <c r="I713" s="250" t="s">
        <v>548</v>
      </c>
      <c r="J713" s="250" t="s">
        <v>549</v>
      </c>
      <c r="K713" s="250" t="s">
        <v>550</v>
      </c>
      <c r="L713" s="252">
        <v>9146835040</v>
      </c>
      <c r="M713" s="250" t="b">
        <v>1</v>
      </c>
      <c r="N713" s="251">
        <v>0.168</v>
      </c>
      <c r="O713" s="251">
        <v>0</v>
      </c>
      <c r="P713" s="251">
        <v>1.4537</v>
      </c>
      <c r="Q713" s="250">
        <v>1067</v>
      </c>
    </row>
    <row r="714" spans="1:17" ht="12.75">
      <c r="A714">
        <f t="shared" si="11"/>
        <v>714</v>
      </c>
      <c r="B714" s="249" t="s">
        <v>2274</v>
      </c>
      <c r="C714" t="s">
        <v>2391</v>
      </c>
      <c r="D714" s="250" t="s">
        <v>4812</v>
      </c>
      <c r="E714" s="250" t="s">
        <v>2816</v>
      </c>
      <c r="F714" s="250" t="s">
        <v>2505</v>
      </c>
      <c r="G714" s="250" t="s">
        <v>2275</v>
      </c>
      <c r="H714" s="250" t="s">
        <v>2276</v>
      </c>
      <c r="I714" s="250" t="s">
        <v>2277</v>
      </c>
      <c r="J714" s="250" t="s">
        <v>2278</v>
      </c>
      <c r="K714" s="250" t="s">
        <v>2279</v>
      </c>
      <c r="L714" s="252">
        <v>9144573030</v>
      </c>
      <c r="M714" s="250" t="b">
        <v>1</v>
      </c>
      <c r="N714" s="251">
        <v>0.704</v>
      </c>
      <c r="O714" s="251">
        <v>0.638</v>
      </c>
      <c r="P714" s="251">
        <v>1.1968</v>
      </c>
      <c r="Q714" s="250">
        <v>4703</v>
      </c>
    </row>
    <row r="715" spans="1:17" ht="12.75">
      <c r="A715">
        <f t="shared" si="11"/>
        <v>715</v>
      </c>
      <c r="B715" s="249" t="s">
        <v>1605</v>
      </c>
      <c r="C715" t="s">
        <v>2377</v>
      </c>
      <c r="D715" s="250" t="s">
        <v>4864</v>
      </c>
      <c r="E715" s="250" t="s">
        <v>841</v>
      </c>
      <c r="G715" s="250" t="s">
        <v>1606</v>
      </c>
      <c r="H715" s="250" t="s">
        <v>1607</v>
      </c>
      <c r="I715" s="250" t="s">
        <v>1608</v>
      </c>
      <c r="J715" s="250" t="s">
        <v>1609</v>
      </c>
      <c r="K715" s="250" t="s">
        <v>1610</v>
      </c>
      <c r="L715" s="252">
        <v>5168258545</v>
      </c>
      <c r="M715" s="250" t="b">
        <v>1</v>
      </c>
      <c r="N715" s="251">
        <v>0.527</v>
      </c>
      <c r="O715" s="251">
        <v>0.399</v>
      </c>
      <c r="P715" s="251">
        <v>1.6646</v>
      </c>
      <c r="Q715" s="250">
        <v>2071</v>
      </c>
    </row>
    <row r="716" spans="1:17" ht="12.75">
      <c r="A716">
        <f t="shared" si="11"/>
        <v>716</v>
      </c>
      <c r="B716" s="249" t="s">
        <v>315</v>
      </c>
      <c r="C716" t="s">
        <v>2377</v>
      </c>
      <c r="D716" s="250" t="s">
        <v>4812</v>
      </c>
      <c r="E716" s="250" t="s">
        <v>1078</v>
      </c>
      <c r="F716" s="250" t="s">
        <v>2637</v>
      </c>
      <c r="G716" s="250" t="s">
        <v>316</v>
      </c>
      <c r="H716" s="250" t="s">
        <v>317</v>
      </c>
      <c r="I716" s="250" t="s">
        <v>318</v>
      </c>
      <c r="J716" s="250" t="s">
        <v>1609</v>
      </c>
      <c r="K716" s="250" t="s">
        <v>1610</v>
      </c>
      <c r="L716" s="252">
        <v>5165616562</v>
      </c>
      <c r="M716" s="250" t="b">
        <v>1</v>
      </c>
      <c r="N716" s="251">
        <v>0.454</v>
      </c>
      <c r="O716" s="251">
        <v>0.281</v>
      </c>
      <c r="P716" s="251">
        <v>1.6646</v>
      </c>
      <c r="Q716" s="250">
        <v>1034</v>
      </c>
    </row>
    <row r="717" spans="1:17" ht="12.75">
      <c r="A717">
        <f t="shared" si="11"/>
        <v>717</v>
      </c>
      <c r="B717" s="249" t="s">
        <v>339</v>
      </c>
      <c r="C717" t="s">
        <v>2377</v>
      </c>
      <c r="D717" s="250" t="s">
        <v>4812</v>
      </c>
      <c r="E717" s="250" t="s">
        <v>2598</v>
      </c>
      <c r="F717" s="250" t="s">
        <v>4857</v>
      </c>
      <c r="G717" s="250" t="s">
        <v>340</v>
      </c>
      <c r="H717" s="250" t="s">
        <v>341</v>
      </c>
      <c r="I717" s="250" t="s">
        <v>342</v>
      </c>
      <c r="J717" s="250" t="s">
        <v>1609</v>
      </c>
      <c r="K717" s="250" t="s">
        <v>1610</v>
      </c>
      <c r="L717" s="252">
        <v>5168259131</v>
      </c>
      <c r="M717" s="250" t="b">
        <v>1</v>
      </c>
      <c r="N717" s="251">
        <v>0.265</v>
      </c>
      <c r="O717" s="251">
        <v>0.182</v>
      </c>
      <c r="P717" s="251">
        <v>1.6646</v>
      </c>
      <c r="Q717" s="250">
        <v>1271</v>
      </c>
    </row>
    <row r="718" spans="1:17" ht="12.75">
      <c r="A718">
        <f t="shared" si="11"/>
        <v>718</v>
      </c>
      <c r="B718" s="249" t="s">
        <v>349</v>
      </c>
      <c r="C718" t="s">
        <v>2377</v>
      </c>
      <c r="D718" s="250" t="s">
        <v>4812</v>
      </c>
      <c r="E718" s="250" t="s">
        <v>350</v>
      </c>
      <c r="G718" s="250" t="s">
        <v>1037</v>
      </c>
      <c r="H718" s="250" t="s">
        <v>1834</v>
      </c>
      <c r="I718" s="250" t="s">
        <v>1835</v>
      </c>
      <c r="J718" s="250" t="s">
        <v>1609</v>
      </c>
      <c r="K718" s="250" t="s">
        <v>1610</v>
      </c>
      <c r="L718" s="252">
        <v>5165617532</v>
      </c>
      <c r="M718" s="250" t="b">
        <v>1</v>
      </c>
      <c r="N718" s="251">
        <v>0.396</v>
      </c>
      <c r="O718" s="251">
        <v>0.307</v>
      </c>
      <c r="P718" s="251">
        <v>1.6646</v>
      </c>
      <c r="Q718" s="250">
        <v>3473</v>
      </c>
    </row>
    <row r="719" spans="1:17" ht="12.75">
      <c r="A719">
        <f t="shared" si="11"/>
        <v>719</v>
      </c>
      <c r="B719" s="249" t="s">
        <v>1213</v>
      </c>
      <c r="C719" t="s">
        <v>2387</v>
      </c>
      <c r="D719" s="250" t="s">
        <v>4812</v>
      </c>
      <c r="E719" s="250" t="s">
        <v>2526</v>
      </c>
      <c r="F719" s="250" t="s">
        <v>4829</v>
      </c>
      <c r="G719" s="250" t="s">
        <v>1214</v>
      </c>
      <c r="H719" s="250" t="s">
        <v>1215</v>
      </c>
      <c r="J719" s="250" t="s">
        <v>1216</v>
      </c>
      <c r="K719" s="250" t="s">
        <v>1217</v>
      </c>
      <c r="L719" s="252">
        <v>3158580729</v>
      </c>
      <c r="M719" s="250" t="b">
        <v>1</v>
      </c>
      <c r="N719" s="251">
        <v>0.785</v>
      </c>
      <c r="O719" s="251">
        <v>0.692</v>
      </c>
      <c r="P719" s="251">
        <v>0.9335</v>
      </c>
      <c r="Q719" s="250">
        <v>281</v>
      </c>
    </row>
    <row r="720" spans="1:17" ht="12.75">
      <c r="A720">
        <f t="shared" si="11"/>
        <v>720</v>
      </c>
      <c r="B720" s="249" t="s">
        <v>2604</v>
      </c>
      <c r="C720" t="s">
        <v>2384</v>
      </c>
      <c r="D720" s="250" t="s">
        <v>4812</v>
      </c>
      <c r="E720" s="250" t="s">
        <v>2605</v>
      </c>
      <c r="G720" s="250" t="s">
        <v>2606</v>
      </c>
      <c r="H720" s="250" t="s">
        <v>2607</v>
      </c>
      <c r="I720" s="250" t="s">
        <v>2608</v>
      </c>
      <c r="J720" s="250" t="s">
        <v>2609</v>
      </c>
      <c r="K720" s="250" t="s">
        <v>2610</v>
      </c>
      <c r="L720" s="252">
        <v>6077572241</v>
      </c>
      <c r="M720" s="250" t="b">
        <v>1</v>
      </c>
      <c r="N720" s="251">
        <v>0.634</v>
      </c>
      <c r="O720" s="251">
        <v>0.584</v>
      </c>
      <c r="P720" s="251">
        <v>0.885</v>
      </c>
      <c r="Q720" s="250">
        <v>4346</v>
      </c>
    </row>
    <row r="721" spans="1:17" ht="12.75">
      <c r="A721">
        <f t="shared" si="11"/>
        <v>721</v>
      </c>
      <c r="B721" s="249" t="s">
        <v>2208</v>
      </c>
      <c r="C721" t="s">
        <v>2390</v>
      </c>
      <c r="D721" s="250" t="s">
        <v>4812</v>
      </c>
      <c r="E721" s="250" t="s">
        <v>1629</v>
      </c>
      <c r="G721" s="250" t="s">
        <v>2209</v>
      </c>
      <c r="H721" s="250" t="s">
        <v>2210</v>
      </c>
      <c r="I721" s="250" t="s">
        <v>2211</v>
      </c>
      <c r="J721" s="250" t="s">
        <v>2212</v>
      </c>
      <c r="K721" s="250" t="s">
        <v>2213</v>
      </c>
      <c r="L721" s="252">
        <v>7169243252</v>
      </c>
      <c r="M721" s="250" t="b">
        <v>1</v>
      </c>
      <c r="N721" s="251">
        <v>0.686</v>
      </c>
      <c r="O721" s="251">
        <v>0.55</v>
      </c>
      <c r="P721" s="251">
        <v>1.0576</v>
      </c>
      <c r="Q721" s="250">
        <v>2996</v>
      </c>
    </row>
    <row r="722" spans="1:17" ht="12.75">
      <c r="A722">
        <f t="shared" si="11"/>
        <v>722</v>
      </c>
      <c r="B722" s="249" t="s">
        <v>4892</v>
      </c>
      <c r="C722" t="s">
        <v>2360</v>
      </c>
      <c r="D722" s="250" t="s">
        <v>4855</v>
      </c>
      <c r="E722" s="250" t="s">
        <v>4893</v>
      </c>
      <c r="F722" s="250" t="s">
        <v>4857</v>
      </c>
      <c r="G722" s="250" t="s">
        <v>4894</v>
      </c>
      <c r="H722" s="250" t="s">
        <v>4895</v>
      </c>
      <c r="I722" s="250" t="s">
        <v>4896</v>
      </c>
      <c r="J722" s="250" t="s">
        <v>4897</v>
      </c>
      <c r="K722" s="250" t="s">
        <v>4898</v>
      </c>
      <c r="L722" s="252">
        <v>5187653313</v>
      </c>
      <c r="M722" s="250" t="b">
        <v>1</v>
      </c>
      <c r="N722" s="251">
        <v>0.618</v>
      </c>
      <c r="O722" s="251">
        <v>0.508</v>
      </c>
      <c r="P722" s="251">
        <v>1.0066</v>
      </c>
      <c r="Q722" s="250">
        <v>1362</v>
      </c>
    </row>
    <row r="723" spans="1:17" ht="12.75">
      <c r="A723">
        <f t="shared" si="11"/>
        <v>723</v>
      </c>
      <c r="B723" s="249" t="s">
        <v>3998</v>
      </c>
      <c r="C723" t="s">
        <v>2367</v>
      </c>
      <c r="D723" s="250" t="s">
        <v>4812</v>
      </c>
      <c r="E723" s="250" t="s">
        <v>4821</v>
      </c>
      <c r="G723" s="250" t="s">
        <v>3999</v>
      </c>
      <c r="H723" s="250" t="s">
        <v>4000</v>
      </c>
      <c r="I723" s="250" t="s">
        <v>4001</v>
      </c>
      <c r="J723" s="250" t="s">
        <v>4002</v>
      </c>
      <c r="K723" s="250" t="s">
        <v>4003</v>
      </c>
      <c r="L723" s="252">
        <v>5167250729</v>
      </c>
      <c r="M723" s="250" t="b">
        <v>1</v>
      </c>
      <c r="N723" s="251">
        <v>0</v>
      </c>
      <c r="O723" s="251">
        <v>0</v>
      </c>
      <c r="P723" s="251">
        <v>1.6876</v>
      </c>
      <c r="Q723" s="250">
        <v>0</v>
      </c>
    </row>
    <row r="724" spans="1:17" ht="12.75">
      <c r="A724">
        <f t="shared" si="11"/>
        <v>724</v>
      </c>
      <c r="B724" s="249" t="s">
        <v>3168</v>
      </c>
      <c r="C724" t="s">
        <v>2399</v>
      </c>
      <c r="D724" s="250" t="s">
        <v>4812</v>
      </c>
      <c r="E724" s="250" t="s">
        <v>698</v>
      </c>
      <c r="F724" s="250" t="s">
        <v>469</v>
      </c>
      <c r="G724" s="250" t="s">
        <v>3169</v>
      </c>
      <c r="H724" s="250" t="s">
        <v>3170</v>
      </c>
      <c r="I724" s="250" t="s">
        <v>3171</v>
      </c>
      <c r="J724" s="250" t="s">
        <v>3172</v>
      </c>
      <c r="K724" s="250" t="s">
        <v>3173</v>
      </c>
      <c r="L724" s="252">
        <v>9148953301</v>
      </c>
      <c r="M724" s="250" t="b">
        <v>1</v>
      </c>
      <c r="N724" s="251">
        <v>0.741</v>
      </c>
      <c r="O724" s="251">
        <v>0.66</v>
      </c>
      <c r="P724" s="251">
        <v>1.0562</v>
      </c>
      <c r="Q724" s="250">
        <v>3250</v>
      </c>
    </row>
    <row r="725" spans="1:17" ht="12.75">
      <c r="A725">
        <f t="shared" si="11"/>
        <v>725</v>
      </c>
      <c r="B725" s="249" t="s">
        <v>4325</v>
      </c>
      <c r="C725" t="s">
        <v>2369</v>
      </c>
      <c r="D725" s="250" t="s">
        <v>4855</v>
      </c>
      <c r="E725" s="250" t="s">
        <v>2811</v>
      </c>
      <c r="F725" s="250" t="s">
        <v>2701</v>
      </c>
      <c r="G725" s="250" t="s">
        <v>4308</v>
      </c>
      <c r="H725" s="250" t="s">
        <v>4326</v>
      </c>
      <c r="I725" s="250" t="s">
        <v>4327</v>
      </c>
      <c r="J725" s="250" t="s">
        <v>4328</v>
      </c>
      <c r="K725" s="250" t="s">
        <v>4329</v>
      </c>
      <c r="L725" s="252">
        <v>6078654116</v>
      </c>
      <c r="M725" s="250" t="b">
        <v>1</v>
      </c>
      <c r="N725" s="251">
        <v>0.803</v>
      </c>
      <c r="O725" s="251">
        <v>0.682</v>
      </c>
      <c r="P725" s="251">
        <v>0.9998</v>
      </c>
      <c r="Q725" s="250">
        <v>1392</v>
      </c>
    </row>
    <row r="726" spans="1:17" ht="12.75">
      <c r="A726">
        <f t="shared" si="11"/>
        <v>726</v>
      </c>
      <c r="B726" s="249" t="s">
        <v>309</v>
      </c>
      <c r="C726" t="s">
        <v>2377</v>
      </c>
      <c r="D726" s="250" t="s">
        <v>4855</v>
      </c>
      <c r="E726" s="250" t="s">
        <v>2708</v>
      </c>
      <c r="G726" s="250" t="s">
        <v>310</v>
      </c>
      <c r="H726" s="250" t="s">
        <v>311</v>
      </c>
      <c r="I726" s="250" t="s">
        <v>312</v>
      </c>
      <c r="J726" s="250" t="s">
        <v>313</v>
      </c>
      <c r="K726" s="250" t="s">
        <v>314</v>
      </c>
      <c r="L726" s="252">
        <v>5167818000</v>
      </c>
      <c r="M726" s="250" t="b">
        <v>1</v>
      </c>
      <c r="N726" s="251">
        <v>0.511</v>
      </c>
      <c r="O726" s="251">
        <v>0.415</v>
      </c>
      <c r="P726" s="251">
        <v>1.6646</v>
      </c>
      <c r="Q726" s="250">
        <v>2868</v>
      </c>
    </row>
    <row r="727" spans="1:17" ht="12.75">
      <c r="A727">
        <f t="shared" si="11"/>
        <v>727</v>
      </c>
      <c r="B727" s="249" t="s">
        <v>1709</v>
      </c>
      <c r="C727" t="s">
        <v>2371</v>
      </c>
      <c r="D727" s="250" t="s">
        <v>4812</v>
      </c>
      <c r="E727" s="250" t="s">
        <v>1710</v>
      </c>
      <c r="G727" s="250" t="s">
        <v>1711</v>
      </c>
      <c r="H727" s="250" t="s">
        <v>1712</v>
      </c>
      <c r="I727" s="250" t="s">
        <v>1713</v>
      </c>
      <c r="J727" s="250" t="s">
        <v>1714</v>
      </c>
      <c r="K727" s="250" t="s">
        <v>1715</v>
      </c>
      <c r="L727" s="252">
        <v>9142975741</v>
      </c>
      <c r="M727" s="250" t="b">
        <v>1</v>
      </c>
      <c r="N727" s="251">
        <v>0.583</v>
      </c>
      <c r="O727" s="251">
        <v>0.428</v>
      </c>
      <c r="P727" s="251">
        <v>1.0694</v>
      </c>
      <c r="Q727" s="250">
        <v>11299</v>
      </c>
    </row>
    <row r="728" spans="1:17" ht="12.75">
      <c r="A728">
        <f t="shared" si="11"/>
        <v>728</v>
      </c>
      <c r="B728" s="249" t="s">
        <v>4385</v>
      </c>
      <c r="C728" t="s">
        <v>2400</v>
      </c>
      <c r="D728" s="250" t="s">
        <v>4855</v>
      </c>
      <c r="E728" s="250" t="s">
        <v>4261</v>
      </c>
      <c r="F728" s="250" t="s">
        <v>4829</v>
      </c>
      <c r="G728" s="250" t="s">
        <v>4386</v>
      </c>
      <c r="H728" s="250" t="s">
        <v>4387</v>
      </c>
      <c r="I728" s="250" t="s">
        <v>4388</v>
      </c>
      <c r="J728" s="250" t="s">
        <v>4389</v>
      </c>
      <c r="K728" s="250" t="s">
        <v>4390</v>
      </c>
      <c r="L728" s="252">
        <v>5186232861</v>
      </c>
      <c r="M728" s="250" t="b">
        <v>1</v>
      </c>
      <c r="N728" s="251">
        <v>0.771</v>
      </c>
      <c r="O728" s="251">
        <v>0.592</v>
      </c>
      <c r="P728" s="251">
        <v>0.972</v>
      </c>
      <c r="Q728" s="250">
        <v>1084</v>
      </c>
    </row>
    <row r="729" spans="1:17" ht="12.75">
      <c r="A729">
        <f t="shared" si="11"/>
        <v>729</v>
      </c>
      <c r="B729" s="249" t="s">
        <v>4589</v>
      </c>
      <c r="C729" t="s">
        <v>2372</v>
      </c>
      <c r="D729" s="250" t="s">
        <v>4812</v>
      </c>
      <c r="E729" s="250" t="s">
        <v>798</v>
      </c>
      <c r="G729" s="250" t="s">
        <v>4590</v>
      </c>
      <c r="H729" s="250" t="s">
        <v>4591</v>
      </c>
      <c r="I729" s="250" t="s">
        <v>4592</v>
      </c>
      <c r="J729" s="250" t="s">
        <v>4593</v>
      </c>
      <c r="K729" s="250" t="s">
        <v>4594</v>
      </c>
      <c r="L729" s="252">
        <v>7167862932</v>
      </c>
      <c r="M729" s="250" t="b">
        <v>1</v>
      </c>
      <c r="N729" s="251">
        <v>0.832</v>
      </c>
      <c r="O729" s="251">
        <v>0.719</v>
      </c>
      <c r="P729" s="251">
        <v>1.1045</v>
      </c>
      <c r="Q729" s="250">
        <v>1180</v>
      </c>
    </row>
    <row r="730" spans="1:17" ht="12.75">
      <c r="A730">
        <f t="shared" si="11"/>
        <v>730</v>
      </c>
      <c r="B730" s="249" t="s">
        <v>2298</v>
      </c>
      <c r="C730" t="s">
        <v>2391</v>
      </c>
      <c r="D730" s="250" t="s">
        <v>4812</v>
      </c>
      <c r="E730" s="250" t="s">
        <v>2554</v>
      </c>
      <c r="F730" s="250" t="s">
        <v>2498</v>
      </c>
      <c r="G730" s="250" t="s">
        <v>2299</v>
      </c>
      <c r="H730" s="250" t="s">
        <v>2300</v>
      </c>
      <c r="I730" s="250" t="s">
        <v>2301</v>
      </c>
      <c r="J730" s="250" t="s">
        <v>2302</v>
      </c>
      <c r="K730" s="250" t="s">
        <v>2303</v>
      </c>
      <c r="L730" s="252">
        <v>9149861181</v>
      </c>
      <c r="M730" s="250" t="b">
        <v>1</v>
      </c>
      <c r="N730" s="251">
        <v>0.638</v>
      </c>
      <c r="O730" s="251">
        <v>0.541</v>
      </c>
      <c r="P730" s="251">
        <v>1.1968</v>
      </c>
      <c r="Q730" s="250">
        <v>3764</v>
      </c>
    </row>
    <row r="731" spans="1:17" ht="12.75">
      <c r="A731">
        <f t="shared" si="11"/>
        <v>731</v>
      </c>
      <c r="B731" s="249" t="s">
        <v>2214</v>
      </c>
      <c r="C731" t="s">
        <v>2391</v>
      </c>
      <c r="D731" s="250" t="s">
        <v>4812</v>
      </c>
      <c r="E731" s="250" t="s">
        <v>1599</v>
      </c>
      <c r="G731" s="250" t="s">
        <v>2215</v>
      </c>
      <c r="H731" s="250" t="s">
        <v>2216</v>
      </c>
      <c r="I731" s="250" t="s">
        <v>2217</v>
      </c>
      <c r="J731" s="250" t="s">
        <v>2218</v>
      </c>
      <c r="K731" s="250" t="s">
        <v>2219</v>
      </c>
      <c r="L731" s="252">
        <v>9144962221</v>
      </c>
      <c r="M731" s="250" t="b">
        <v>1</v>
      </c>
      <c r="N731" s="251">
        <v>0.723</v>
      </c>
      <c r="O731" s="251">
        <v>0.646</v>
      </c>
      <c r="P731" s="251">
        <v>1.1968</v>
      </c>
      <c r="Q731" s="250">
        <v>4701</v>
      </c>
    </row>
    <row r="732" spans="1:17" ht="12.75">
      <c r="A732">
        <f t="shared" si="11"/>
        <v>732</v>
      </c>
      <c r="B732" s="249" t="s">
        <v>3684</v>
      </c>
      <c r="C732" t="s">
        <v>2379</v>
      </c>
      <c r="D732" s="250" t="s">
        <v>4812</v>
      </c>
      <c r="E732" s="250" t="s">
        <v>2708</v>
      </c>
      <c r="G732" s="250" t="s">
        <v>3685</v>
      </c>
      <c r="H732" s="250" t="s">
        <v>3686</v>
      </c>
      <c r="I732" s="250" t="s">
        <v>3687</v>
      </c>
      <c r="J732" s="250" t="s">
        <v>3688</v>
      </c>
      <c r="K732" s="250" t="s">
        <v>3689</v>
      </c>
      <c r="L732" s="252">
        <v>5182373466</v>
      </c>
      <c r="M732" s="250" t="b">
        <v>1</v>
      </c>
      <c r="N732" s="251">
        <v>0.676</v>
      </c>
      <c r="O732" s="251">
        <v>0.515</v>
      </c>
      <c r="P732" s="251">
        <v>0.9774</v>
      </c>
      <c r="Q732" s="250">
        <v>853</v>
      </c>
    </row>
    <row r="733" spans="1:17" ht="12.75">
      <c r="A733">
        <f t="shared" si="11"/>
        <v>733</v>
      </c>
      <c r="B733" s="249" t="s">
        <v>4911</v>
      </c>
      <c r="C733" t="s">
        <v>2401</v>
      </c>
      <c r="D733" s="250" t="s">
        <v>4812</v>
      </c>
      <c r="E733" s="250" t="s">
        <v>3094</v>
      </c>
      <c r="G733" s="250" t="s">
        <v>4912</v>
      </c>
      <c r="H733" s="250" t="s">
        <v>4913</v>
      </c>
      <c r="I733" s="250" t="s">
        <v>4914</v>
      </c>
      <c r="J733" s="250" t="s">
        <v>4915</v>
      </c>
      <c r="K733" s="250" t="s">
        <v>4916</v>
      </c>
      <c r="L733" s="252">
        <v>3155393721</v>
      </c>
      <c r="M733" s="250" t="b">
        <v>1</v>
      </c>
      <c r="N733" s="251">
        <v>0.796</v>
      </c>
      <c r="O733" s="251">
        <v>0.725</v>
      </c>
      <c r="P733" s="251">
        <v>0.9695</v>
      </c>
      <c r="Q733" s="250">
        <v>2010</v>
      </c>
    </row>
    <row r="734" spans="1:17" ht="12.75">
      <c r="A734">
        <f t="shared" si="11"/>
        <v>734</v>
      </c>
      <c r="B734" s="249" t="s">
        <v>1507</v>
      </c>
      <c r="C734" t="s">
        <v>2401</v>
      </c>
      <c r="D734" s="250" t="s">
        <v>4812</v>
      </c>
      <c r="E734" s="250" t="s">
        <v>1599</v>
      </c>
      <c r="G734" s="250" t="s">
        <v>1508</v>
      </c>
      <c r="H734" s="250" t="s">
        <v>4913</v>
      </c>
      <c r="I734" s="250" t="s">
        <v>4914</v>
      </c>
      <c r="J734" s="250" t="s">
        <v>4915</v>
      </c>
      <c r="K734" s="250" t="s">
        <v>4916</v>
      </c>
      <c r="L734" s="252">
        <v>3155393721</v>
      </c>
      <c r="M734" s="250" t="b">
        <v>0</v>
      </c>
      <c r="N734" s="251">
        <v>0</v>
      </c>
      <c r="O734" s="251">
        <v>0</v>
      </c>
      <c r="P734" s="251">
        <v>0.9695</v>
      </c>
      <c r="Q734" s="250">
        <v>0</v>
      </c>
    </row>
    <row r="735" spans="1:17" ht="12.75">
      <c r="A735">
        <f t="shared" si="11"/>
        <v>735</v>
      </c>
      <c r="B735" s="249" t="s">
        <v>1287</v>
      </c>
      <c r="C735" t="s">
        <v>2363</v>
      </c>
      <c r="D735" s="250" t="s">
        <v>4812</v>
      </c>
      <c r="E735" s="250" t="s">
        <v>4821</v>
      </c>
      <c r="F735" s="250" t="s">
        <v>4814</v>
      </c>
      <c r="G735" s="250" t="s">
        <v>1288</v>
      </c>
      <c r="H735" s="250" t="s">
        <v>1289</v>
      </c>
      <c r="I735" s="250" t="s">
        <v>1290</v>
      </c>
      <c r="J735" s="250" t="s">
        <v>1291</v>
      </c>
      <c r="K735" s="250" t="s">
        <v>1292</v>
      </c>
      <c r="L735" s="252">
        <v>3157853700</v>
      </c>
      <c r="M735" s="250" t="b">
        <v>1</v>
      </c>
      <c r="N735" s="251">
        <v>0.796</v>
      </c>
      <c r="O735" s="251">
        <v>0.701</v>
      </c>
      <c r="P735" s="251">
        <v>0.9543</v>
      </c>
      <c r="Q735" s="250">
        <v>4742</v>
      </c>
    </row>
    <row r="736" spans="1:17" ht="12.75">
      <c r="A736">
        <f t="shared" si="11"/>
        <v>736</v>
      </c>
      <c r="B736" s="249" t="s">
        <v>1759</v>
      </c>
      <c r="C736" t="s">
        <v>2357</v>
      </c>
      <c r="D736" s="250" t="s">
        <v>4812</v>
      </c>
      <c r="E736" s="250" t="s">
        <v>2526</v>
      </c>
      <c r="G736" s="250" t="s">
        <v>1760</v>
      </c>
      <c r="H736" s="250" t="s">
        <v>1761</v>
      </c>
      <c r="I736" s="250" t="s">
        <v>1762</v>
      </c>
      <c r="J736" s="250" t="s">
        <v>1763</v>
      </c>
      <c r="K736" s="250" t="s">
        <v>1764</v>
      </c>
      <c r="L736" s="252">
        <v>3158414161</v>
      </c>
      <c r="M736" s="250" t="b">
        <v>1</v>
      </c>
      <c r="N736" s="251">
        <v>0.856</v>
      </c>
      <c r="O736" s="251">
        <v>0.79</v>
      </c>
      <c r="P736" s="251">
        <v>0.9335</v>
      </c>
      <c r="Q736" s="250">
        <v>1259</v>
      </c>
    </row>
    <row r="737" spans="1:17" ht="12.75">
      <c r="A737">
        <f t="shared" si="11"/>
        <v>737</v>
      </c>
      <c r="B737" s="249" t="s">
        <v>4899</v>
      </c>
      <c r="C737" t="s">
        <v>2360</v>
      </c>
      <c r="D737" s="250" t="s">
        <v>4900</v>
      </c>
      <c r="E737" s="250" t="s">
        <v>4901</v>
      </c>
      <c r="G737" s="250" t="s">
        <v>4902</v>
      </c>
      <c r="H737" s="250" t="s">
        <v>2473</v>
      </c>
      <c r="I737" s="250" t="s">
        <v>2474</v>
      </c>
      <c r="J737" s="250" t="s">
        <v>4876</v>
      </c>
      <c r="K737" s="250" t="s">
        <v>4877</v>
      </c>
      <c r="L737" s="252">
        <v>5182734661</v>
      </c>
      <c r="M737" s="250" t="b">
        <v>1</v>
      </c>
      <c r="N737" s="251">
        <v>0.785</v>
      </c>
      <c r="O737" s="251">
        <v>0.683</v>
      </c>
      <c r="P737" s="251">
        <v>1.0066</v>
      </c>
      <c r="Q737" s="250">
        <v>1525</v>
      </c>
    </row>
    <row r="738" spans="1:17" ht="12.75">
      <c r="A738">
        <f t="shared" si="11"/>
        <v>738</v>
      </c>
      <c r="B738" s="249" t="s">
        <v>3756</v>
      </c>
      <c r="C738" t="s">
        <v>2395</v>
      </c>
      <c r="D738" s="250" t="s">
        <v>4864</v>
      </c>
      <c r="E738" s="250" t="s">
        <v>166</v>
      </c>
      <c r="G738" s="250" t="s">
        <v>3757</v>
      </c>
      <c r="H738" s="250" t="s">
        <v>3758</v>
      </c>
      <c r="I738" s="250" t="s">
        <v>3759</v>
      </c>
      <c r="J738" s="250" t="s">
        <v>3760</v>
      </c>
      <c r="K738" s="250" t="s">
        <v>3761</v>
      </c>
      <c r="L738" s="252">
        <v>6075352763</v>
      </c>
      <c r="M738" s="250" t="b">
        <v>1</v>
      </c>
      <c r="N738" s="251">
        <v>0.809</v>
      </c>
      <c r="O738" s="251">
        <v>0.702</v>
      </c>
      <c r="P738" s="251">
        <v>0.9663</v>
      </c>
      <c r="Q738" s="250">
        <v>1435</v>
      </c>
    </row>
    <row r="739" spans="1:17" ht="12.75">
      <c r="A739">
        <f t="shared" si="11"/>
        <v>739</v>
      </c>
      <c r="B739" s="249" t="s">
        <v>3039</v>
      </c>
      <c r="C739" t="s">
        <v>2403</v>
      </c>
      <c r="D739" s="250" t="s">
        <v>4812</v>
      </c>
      <c r="E739" s="250" t="s">
        <v>1930</v>
      </c>
      <c r="G739" s="250" t="s">
        <v>3040</v>
      </c>
      <c r="H739" s="250" t="s">
        <v>3041</v>
      </c>
      <c r="I739" s="250" t="s">
        <v>3042</v>
      </c>
      <c r="J739" s="250" t="s">
        <v>3043</v>
      </c>
      <c r="K739" s="250" t="s">
        <v>3044</v>
      </c>
      <c r="L739" s="252">
        <v>6075652841</v>
      </c>
      <c r="M739" s="250" t="b">
        <v>1</v>
      </c>
      <c r="N739" s="251">
        <v>0.861</v>
      </c>
      <c r="O739" s="251">
        <v>0.804</v>
      </c>
      <c r="P739" s="251">
        <v>0.9686</v>
      </c>
      <c r="Q739" s="250">
        <v>1981</v>
      </c>
    </row>
    <row r="740" spans="1:17" ht="12.75">
      <c r="A740">
        <f t="shared" si="11"/>
        <v>740</v>
      </c>
      <c r="B740" s="249" t="s">
        <v>3851</v>
      </c>
      <c r="C740" t="s">
        <v>2356</v>
      </c>
      <c r="D740" s="250" t="s">
        <v>4812</v>
      </c>
      <c r="E740" s="250" t="s">
        <v>4821</v>
      </c>
      <c r="F740" s="250" t="s">
        <v>2548</v>
      </c>
      <c r="G740" s="250" t="s">
        <v>3852</v>
      </c>
      <c r="H740" s="250" t="s">
        <v>3853</v>
      </c>
      <c r="I740" s="250" t="s">
        <v>3854</v>
      </c>
      <c r="J740" s="250" t="s">
        <v>3855</v>
      </c>
      <c r="K740" s="250" t="s">
        <v>3856</v>
      </c>
      <c r="L740" s="252">
        <v>7167282211</v>
      </c>
      <c r="M740" s="250" t="b">
        <v>1</v>
      </c>
      <c r="N740" s="251">
        <v>0</v>
      </c>
      <c r="O740" s="251">
        <v>0</v>
      </c>
      <c r="P740" s="251">
        <v>1.0002</v>
      </c>
      <c r="Q740" s="250">
        <v>6</v>
      </c>
    </row>
    <row r="741" spans="1:17" ht="12.75">
      <c r="A741">
        <f t="shared" si="11"/>
        <v>741</v>
      </c>
      <c r="B741" s="249" t="s">
        <v>144</v>
      </c>
      <c r="C741" t="s">
        <v>2356</v>
      </c>
      <c r="D741" s="250" t="s">
        <v>4812</v>
      </c>
      <c r="E741" s="250" t="s">
        <v>4821</v>
      </c>
      <c r="F741" s="250" t="s">
        <v>2548</v>
      </c>
      <c r="G741" s="250" t="s">
        <v>3852</v>
      </c>
      <c r="H741" s="250" t="s">
        <v>145</v>
      </c>
      <c r="I741" s="250" t="s">
        <v>146</v>
      </c>
      <c r="J741" s="250" t="s">
        <v>3855</v>
      </c>
      <c r="K741" s="250" t="s">
        <v>3856</v>
      </c>
      <c r="L741" s="252">
        <v>7167282211</v>
      </c>
      <c r="M741" s="250" t="b">
        <v>1</v>
      </c>
      <c r="N741" s="251">
        <v>0.855</v>
      </c>
      <c r="O741" s="251">
        <v>0.79</v>
      </c>
      <c r="P741" s="251">
        <v>1.0002</v>
      </c>
      <c r="Q741" s="250">
        <v>1992</v>
      </c>
    </row>
    <row r="742" spans="1:17" ht="12.75">
      <c r="A742">
        <f t="shared" si="11"/>
        <v>742</v>
      </c>
      <c r="B742" s="249" t="s">
        <v>2075</v>
      </c>
      <c r="C742" t="s">
        <v>2406</v>
      </c>
      <c r="D742" s="250" t="s">
        <v>4812</v>
      </c>
      <c r="E742" s="250" t="s">
        <v>4153</v>
      </c>
      <c r="G742" s="250" t="s">
        <v>4154</v>
      </c>
      <c r="H742" s="250" t="s">
        <v>2076</v>
      </c>
      <c r="I742" s="250" t="s">
        <v>2077</v>
      </c>
      <c r="J742" s="250" t="s">
        <v>2078</v>
      </c>
      <c r="K742" s="250" t="s">
        <v>2079</v>
      </c>
      <c r="L742" s="252">
        <v>3155242811</v>
      </c>
      <c r="M742" s="250" t="b">
        <v>1</v>
      </c>
      <c r="N742" s="251">
        <v>0.673</v>
      </c>
      <c r="O742" s="251">
        <v>0.573</v>
      </c>
      <c r="P742" s="251">
        <v>1.0576</v>
      </c>
      <c r="Q742" s="250">
        <v>2845</v>
      </c>
    </row>
    <row r="743" spans="1:17" ht="12.75">
      <c r="A743">
        <f t="shared" si="11"/>
        <v>743</v>
      </c>
      <c r="B743" s="249" t="s">
        <v>2747</v>
      </c>
      <c r="C743" t="s">
        <v>2389</v>
      </c>
      <c r="D743" s="250" t="s">
        <v>4812</v>
      </c>
      <c r="E743" s="250" t="s">
        <v>4848</v>
      </c>
      <c r="F743" s="250" t="s">
        <v>2548</v>
      </c>
      <c r="G743" s="250" t="s">
        <v>2748</v>
      </c>
      <c r="H743" s="250" t="s">
        <v>2749</v>
      </c>
      <c r="I743" s="250" t="s">
        <v>2750</v>
      </c>
      <c r="J743" s="250" t="s">
        <v>2751</v>
      </c>
      <c r="K743" s="250" t="s">
        <v>2752</v>
      </c>
      <c r="L743" s="252">
        <v>7162653600</v>
      </c>
      <c r="M743" s="250" t="b">
        <v>1</v>
      </c>
      <c r="N743" s="251">
        <v>0.622</v>
      </c>
      <c r="O743" s="251">
        <v>0.513</v>
      </c>
      <c r="P743" s="251">
        <v>1.0576</v>
      </c>
      <c r="Q743" s="250">
        <v>7681</v>
      </c>
    </row>
    <row r="744" spans="1:17" ht="12.75">
      <c r="A744">
        <f t="shared" si="11"/>
        <v>744</v>
      </c>
      <c r="B744" s="249" t="s">
        <v>697</v>
      </c>
      <c r="C744" t="s">
        <v>2373</v>
      </c>
      <c r="D744" s="250" t="s">
        <v>4812</v>
      </c>
      <c r="E744" s="250" t="s">
        <v>698</v>
      </c>
      <c r="G744" s="250" t="s">
        <v>699</v>
      </c>
      <c r="H744" s="250" t="s">
        <v>700</v>
      </c>
      <c r="I744" s="250" t="s">
        <v>701</v>
      </c>
      <c r="J744" s="250" t="s">
        <v>702</v>
      </c>
      <c r="K744" s="250" t="s">
        <v>703</v>
      </c>
      <c r="L744" s="252">
        <v>3158346637</v>
      </c>
      <c r="M744" s="250" t="b">
        <v>1</v>
      </c>
      <c r="N744" s="251">
        <v>0.801</v>
      </c>
      <c r="O744" s="251">
        <v>0.742</v>
      </c>
      <c r="P744" s="251">
        <v>0.9645</v>
      </c>
      <c r="Q744" s="250">
        <v>1133</v>
      </c>
    </row>
    <row r="745" spans="1:17" ht="12.75">
      <c r="A745">
        <f t="shared" si="11"/>
        <v>745</v>
      </c>
      <c r="B745" s="249" t="s">
        <v>1161</v>
      </c>
      <c r="C745" t="s">
        <v>2386</v>
      </c>
      <c r="D745" s="250" t="s">
        <v>4812</v>
      </c>
      <c r="E745" s="250" t="s">
        <v>492</v>
      </c>
      <c r="G745" s="250" t="s">
        <v>1162</v>
      </c>
      <c r="H745" s="250" t="s">
        <v>1163</v>
      </c>
      <c r="I745" s="250" t="s">
        <v>1164</v>
      </c>
      <c r="J745" s="250" t="s">
        <v>1165</v>
      </c>
      <c r="K745" s="250" t="s">
        <v>1166</v>
      </c>
      <c r="L745" s="252">
        <v>5189242272</v>
      </c>
      <c r="M745" s="250" t="b">
        <v>1</v>
      </c>
      <c r="N745" s="251">
        <v>0.31</v>
      </c>
      <c r="O745" s="251">
        <v>0</v>
      </c>
      <c r="P745" s="251">
        <v>1.0381</v>
      </c>
      <c r="Q745" s="250">
        <v>192</v>
      </c>
    </row>
    <row r="746" spans="1:17" ht="12.75">
      <c r="A746">
        <f t="shared" si="11"/>
        <v>746</v>
      </c>
      <c r="B746" s="249" t="s">
        <v>2532</v>
      </c>
      <c r="C746" t="s">
        <v>2364</v>
      </c>
      <c r="D746" s="250" t="s">
        <v>4812</v>
      </c>
      <c r="E746" s="250" t="s">
        <v>2533</v>
      </c>
      <c r="G746" s="250" t="s">
        <v>2534</v>
      </c>
      <c r="H746" s="250" t="s">
        <v>2535</v>
      </c>
      <c r="I746" s="250" t="s">
        <v>2536</v>
      </c>
      <c r="J746" s="250" t="s">
        <v>2537</v>
      </c>
      <c r="K746" s="250" t="s">
        <v>2538</v>
      </c>
      <c r="L746" s="252">
        <v>7165935761</v>
      </c>
      <c r="M746" s="250" t="b">
        <v>1</v>
      </c>
      <c r="N746" s="251">
        <v>0.816</v>
      </c>
      <c r="O746" s="251">
        <v>0.744</v>
      </c>
      <c r="P746" s="251">
        <v>0.9467</v>
      </c>
      <c r="Q746" s="250">
        <v>1668</v>
      </c>
    </row>
    <row r="747" spans="1:17" ht="12.75">
      <c r="A747">
        <f t="shared" si="11"/>
        <v>747</v>
      </c>
      <c r="B747" s="249" t="s">
        <v>3863</v>
      </c>
      <c r="C747" t="s">
        <v>2367</v>
      </c>
      <c r="D747" s="250" t="s">
        <v>4812</v>
      </c>
      <c r="E747" s="250" t="s">
        <v>3864</v>
      </c>
      <c r="F747" s="250" t="s">
        <v>805</v>
      </c>
      <c r="G747" s="250" t="s">
        <v>3865</v>
      </c>
      <c r="H747" s="250" t="s">
        <v>3866</v>
      </c>
      <c r="I747" s="250" t="s">
        <v>3867</v>
      </c>
      <c r="J747" s="250" t="s">
        <v>3868</v>
      </c>
      <c r="K747" s="250" t="s">
        <v>3869</v>
      </c>
      <c r="L747" s="252">
        <v>5163213142</v>
      </c>
      <c r="M747" s="250" t="b">
        <v>1</v>
      </c>
      <c r="N747" s="251">
        <v>0.646</v>
      </c>
      <c r="O747" s="251">
        <v>0.531</v>
      </c>
      <c r="P747" s="251">
        <v>1.6876</v>
      </c>
      <c r="Q747" s="250">
        <v>4442</v>
      </c>
    </row>
    <row r="748" spans="1:17" ht="12.75">
      <c r="A748">
        <f t="shared" si="11"/>
        <v>748</v>
      </c>
      <c r="B748" s="249" t="s">
        <v>1167</v>
      </c>
      <c r="C748" t="s">
        <v>2387</v>
      </c>
      <c r="D748" s="250" t="s">
        <v>4812</v>
      </c>
      <c r="E748" s="250" t="s">
        <v>2476</v>
      </c>
      <c r="G748" s="250" t="s">
        <v>1168</v>
      </c>
      <c r="H748" s="250" t="s">
        <v>1169</v>
      </c>
      <c r="J748" s="250" t="s">
        <v>1170</v>
      </c>
      <c r="K748" s="250" t="s">
        <v>1171</v>
      </c>
      <c r="L748" s="252">
        <v>3158458802</v>
      </c>
      <c r="M748" s="250" t="b">
        <v>1</v>
      </c>
      <c r="N748" s="251">
        <v>0.87</v>
      </c>
      <c r="O748" s="251">
        <v>0.787</v>
      </c>
      <c r="P748" s="251">
        <v>0.9335</v>
      </c>
      <c r="Q748" s="250">
        <v>1042</v>
      </c>
    </row>
    <row r="749" spans="1:17" ht="12.75">
      <c r="A749">
        <f t="shared" si="11"/>
        <v>749</v>
      </c>
      <c r="B749" s="249" t="s">
        <v>1807</v>
      </c>
      <c r="C749" t="s">
        <v>2378</v>
      </c>
      <c r="D749" s="250" t="s">
        <v>4812</v>
      </c>
      <c r="E749" s="250" t="s">
        <v>1808</v>
      </c>
      <c r="F749" s="250" t="s">
        <v>2483</v>
      </c>
      <c r="G749" s="250" t="s">
        <v>1809</v>
      </c>
      <c r="H749" s="250" t="s">
        <v>1810</v>
      </c>
      <c r="I749" s="250" t="s">
        <v>1811</v>
      </c>
      <c r="J749" s="250" t="s">
        <v>1812</v>
      </c>
      <c r="K749" s="250" t="s">
        <v>1813</v>
      </c>
      <c r="L749" s="252">
        <v>3154874561</v>
      </c>
      <c r="M749" s="250" t="b">
        <v>1</v>
      </c>
      <c r="N749" s="251">
        <v>0.702</v>
      </c>
      <c r="O749" s="251">
        <v>0.609</v>
      </c>
      <c r="P749" s="251">
        <v>0.9572</v>
      </c>
      <c r="Q749" s="250">
        <v>5042</v>
      </c>
    </row>
    <row r="750" spans="1:17" ht="12.75">
      <c r="A750">
        <f t="shared" si="11"/>
        <v>750</v>
      </c>
      <c r="B750" s="249" t="s">
        <v>328</v>
      </c>
      <c r="C750" t="s">
        <v>2377</v>
      </c>
      <c r="D750" s="250" t="s">
        <v>4864</v>
      </c>
      <c r="E750" s="250" t="s">
        <v>4901</v>
      </c>
      <c r="F750" s="250" t="s">
        <v>2773</v>
      </c>
      <c r="G750" s="250" t="s">
        <v>329</v>
      </c>
      <c r="H750" s="250" t="s">
        <v>330</v>
      </c>
      <c r="I750" s="250" t="s">
        <v>331</v>
      </c>
      <c r="J750" s="250" t="s">
        <v>332</v>
      </c>
      <c r="K750" s="250" t="s">
        <v>333</v>
      </c>
      <c r="L750" s="252">
        <v>5164898511</v>
      </c>
      <c r="M750" s="250" t="b">
        <v>1</v>
      </c>
      <c r="N750" s="251">
        <v>0.285</v>
      </c>
      <c r="O750" s="251">
        <v>0.177</v>
      </c>
      <c r="P750" s="251">
        <v>1.6646</v>
      </c>
      <c r="Q750" s="250">
        <v>2251</v>
      </c>
    </row>
    <row r="751" spans="1:17" ht="12.75">
      <c r="A751">
        <f t="shared" si="11"/>
        <v>751</v>
      </c>
      <c r="B751" s="249" t="s">
        <v>1445</v>
      </c>
      <c r="C751" t="s">
        <v>2389</v>
      </c>
      <c r="D751" s="250" t="s">
        <v>4855</v>
      </c>
      <c r="E751" s="250" t="s">
        <v>492</v>
      </c>
      <c r="G751" s="250" t="s">
        <v>2638</v>
      </c>
      <c r="H751" s="250" t="s">
        <v>1446</v>
      </c>
      <c r="I751" s="250" t="s">
        <v>1447</v>
      </c>
      <c r="J751" s="250" t="s">
        <v>1429</v>
      </c>
      <c r="K751" s="250" t="s">
        <v>1448</v>
      </c>
      <c r="L751" s="252">
        <v>7163425500</v>
      </c>
      <c r="M751" s="250" t="b">
        <v>1</v>
      </c>
      <c r="N751" s="251">
        <v>0.602</v>
      </c>
      <c r="O751" s="251">
        <v>0.557</v>
      </c>
      <c r="P751" s="251">
        <v>1.0576</v>
      </c>
      <c r="Q751" s="250">
        <v>3939</v>
      </c>
    </row>
    <row r="752" spans="1:17" ht="12.75">
      <c r="A752">
        <f t="shared" si="11"/>
        <v>752</v>
      </c>
      <c r="B752" s="249" t="s">
        <v>2852</v>
      </c>
      <c r="C752" t="s">
        <v>2367</v>
      </c>
      <c r="D752" s="250" t="s">
        <v>4812</v>
      </c>
      <c r="E752" s="250" t="s">
        <v>4848</v>
      </c>
      <c r="G752" s="250" t="s">
        <v>2853</v>
      </c>
      <c r="H752" s="250" t="s">
        <v>2854</v>
      </c>
      <c r="I752" s="250" t="s">
        <v>2855</v>
      </c>
      <c r="J752" s="250" t="s">
        <v>2856</v>
      </c>
      <c r="K752" s="250" t="s">
        <v>2857</v>
      </c>
      <c r="L752" s="252">
        <v>5164221560</v>
      </c>
      <c r="M752" s="250" t="b">
        <v>1</v>
      </c>
      <c r="N752" s="251">
        <v>0.706</v>
      </c>
      <c r="O752" s="251">
        <v>0.523</v>
      </c>
      <c r="P752" s="251">
        <v>1.6876</v>
      </c>
      <c r="Q752" s="250">
        <v>4906</v>
      </c>
    </row>
    <row r="753" spans="1:17" ht="12.75">
      <c r="A753">
        <f t="shared" si="11"/>
        <v>753</v>
      </c>
      <c r="B753" s="249" t="s">
        <v>3119</v>
      </c>
      <c r="C753" t="s">
        <v>2399</v>
      </c>
      <c r="D753" s="250" t="s">
        <v>4864</v>
      </c>
      <c r="E753" s="250" t="s">
        <v>3212</v>
      </c>
      <c r="G753" s="250" t="s">
        <v>3120</v>
      </c>
      <c r="H753" s="250" t="s">
        <v>3121</v>
      </c>
      <c r="I753" s="250" t="s">
        <v>3122</v>
      </c>
      <c r="J753" s="250" t="s">
        <v>3123</v>
      </c>
      <c r="K753" s="250" t="s">
        <v>3124</v>
      </c>
      <c r="L753" s="252">
        <v>9143846710</v>
      </c>
      <c r="M753" s="250" t="b">
        <v>1</v>
      </c>
      <c r="N753" s="251">
        <v>0</v>
      </c>
      <c r="O753" s="251">
        <v>0</v>
      </c>
      <c r="P753" s="251">
        <v>1.0562</v>
      </c>
      <c r="Q753" s="250">
        <v>81</v>
      </c>
    </row>
    <row r="754" spans="1:17" ht="12.75">
      <c r="A754">
        <f t="shared" si="11"/>
        <v>754</v>
      </c>
      <c r="B754" s="249" t="s">
        <v>4585</v>
      </c>
      <c r="C754" t="s">
        <v>2359</v>
      </c>
      <c r="D754" s="250" t="s">
        <v>4812</v>
      </c>
      <c r="E754" s="250" t="s">
        <v>2476</v>
      </c>
      <c r="G754" s="250" t="s">
        <v>4586</v>
      </c>
      <c r="H754" s="250" t="s">
        <v>4587</v>
      </c>
      <c r="I754" s="250" t="s">
        <v>4588</v>
      </c>
      <c r="J754" s="250" t="s">
        <v>969</v>
      </c>
      <c r="K754" s="250" t="s">
        <v>970</v>
      </c>
      <c r="L754" s="252">
        <v>7166745300</v>
      </c>
      <c r="M754" s="250" t="b">
        <v>1</v>
      </c>
      <c r="N754" s="251">
        <v>0.714</v>
      </c>
      <c r="O754" s="251">
        <v>0.579</v>
      </c>
      <c r="P754" s="251">
        <v>1.1103</v>
      </c>
      <c r="Q754" s="250">
        <v>7743</v>
      </c>
    </row>
    <row r="755" spans="1:17" ht="12.75">
      <c r="A755">
        <f t="shared" si="11"/>
        <v>755</v>
      </c>
      <c r="B755" s="249" t="s">
        <v>2618</v>
      </c>
      <c r="C755" t="s">
        <v>2365</v>
      </c>
      <c r="D755" s="250" t="s">
        <v>4812</v>
      </c>
      <c r="E755" s="250" t="s">
        <v>4841</v>
      </c>
      <c r="G755" s="250" t="s">
        <v>2619</v>
      </c>
      <c r="H755" s="250" t="s">
        <v>2620</v>
      </c>
      <c r="I755" s="250" t="s">
        <v>2621</v>
      </c>
      <c r="J755" s="250" t="s">
        <v>2622</v>
      </c>
      <c r="K755" s="250" t="s">
        <v>2623</v>
      </c>
      <c r="L755" s="252">
        <v>7169423293</v>
      </c>
      <c r="M755" s="250" t="b">
        <v>1</v>
      </c>
      <c r="N755" s="251">
        <v>0.85</v>
      </c>
      <c r="O755" s="251">
        <v>0.766</v>
      </c>
      <c r="P755" s="251">
        <v>0.9297</v>
      </c>
      <c r="Q755" s="250">
        <v>459</v>
      </c>
    </row>
    <row r="756" spans="1:17" ht="12.75">
      <c r="A756">
        <f t="shared" si="11"/>
        <v>756</v>
      </c>
      <c r="B756" s="249" t="s">
        <v>1852</v>
      </c>
      <c r="C756" t="s">
        <v>2377</v>
      </c>
      <c r="D756" s="250" t="s">
        <v>4864</v>
      </c>
      <c r="E756" s="250" t="s">
        <v>1853</v>
      </c>
      <c r="F756" s="250" t="s">
        <v>4857</v>
      </c>
      <c r="G756" s="250" t="s">
        <v>1854</v>
      </c>
      <c r="H756" s="250" t="s">
        <v>1855</v>
      </c>
      <c r="I756" s="250" t="s">
        <v>1856</v>
      </c>
      <c r="J756" s="250" t="s">
        <v>1857</v>
      </c>
      <c r="K756" s="250" t="s">
        <v>1858</v>
      </c>
      <c r="L756" s="252">
        <v>5168765016</v>
      </c>
      <c r="M756" s="250" t="b">
        <v>1</v>
      </c>
      <c r="N756" s="251">
        <v>0.273</v>
      </c>
      <c r="O756" s="251">
        <v>0.253</v>
      </c>
      <c r="P756" s="251">
        <v>1.6646</v>
      </c>
      <c r="Q756" s="250">
        <v>3029</v>
      </c>
    </row>
    <row r="757" spans="1:17" ht="12.75">
      <c r="A757">
        <f t="shared" si="11"/>
        <v>757</v>
      </c>
      <c r="B757" s="249" t="s">
        <v>840</v>
      </c>
      <c r="C757" t="s">
        <v>2382</v>
      </c>
      <c r="D757" s="250" t="s">
        <v>4864</v>
      </c>
      <c r="E757" s="250" t="s">
        <v>841</v>
      </c>
      <c r="G757" s="250" t="s">
        <v>842</v>
      </c>
      <c r="H757" s="250" t="s">
        <v>843</v>
      </c>
      <c r="I757" s="250" t="s">
        <v>768</v>
      </c>
      <c r="J757" s="250" t="s">
        <v>844</v>
      </c>
      <c r="K757" s="250" t="s">
        <v>845</v>
      </c>
      <c r="L757" s="252">
        <v>7163262151</v>
      </c>
      <c r="M757" s="250" t="b">
        <v>1</v>
      </c>
      <c r="N757" s="251">
        <v>0.821</v>
      </c>
      <c r="O757" s="251">
        <v>0.726</v>
      </c>
      <c r="P757" s="251">
        <v>0.9368</v>
      </c>
      <c r="Q757" s="250">
        <v>1056</v>
      </c>
    </row>
    <row r="758" spans="1:17" ht="12.75">
      <c r="A758">
        <f t="shared" si="11"/>
        <v>758</v>
      </c>
      <c r="B758" s="249" t="s">
        <v>2920</v>
      </c>
      <c r="C758" t="s">
        <v>2367</v>
      </c>
      <c r="D758" s="250" t="s">
        <v>4812</v>
      </c>
      <c r="E758" s="250" t="s">
        <v>2811</v>
      </c>
      <c r="G758" s="250" t="s">
        <v>2921</v>
      </c>
      <c r="H758" s="250" t="s">
        <v>2922</v>
      </c>
      <c r="I758" s="250" t="s">
        <v>2831</v>
      </c>
      <c r="J758" s="250" t="s">
        <v>2923</v>
      </c>
      <c r="K758" s="250" t="s">
        <v>2924</v>
      </c>
      <c r="L758" s="252">
        <v>5162883800</v>
      </c>
      <c r="M758" s="250" t="b">
        <v>1</v>
      </c>
      <c r="N758" s="251">
        <v>0</v>
      </c>
      <c r="O758" s="251">
        <v>0</v>
      </c>
      <c r="P758" s="251">
        <v>1.6876</v>
      </c>
      <c r="Q758" s="250">
        <v>1547</v>
      </c>
    </row>
    <row r="759" spans="1:17" ht="12.75">
      <c r="A759">
        <f t="shared" si="11"/>
        <v>759</v>
      </c>
      <c r="B759" s="249" t="s">
        <v>4078</v>
      </c>
      <c r="C759" t="s">
        <v>2378</v>
      </c>
      <c r="D759" s="250" t="s">
        <v>4812</v>
      </c>
      <c r="E759" s="250" t="s">
        <v>2694</v>
      </c>
      <c r="G759" s="250" t="s">
        <v>4079</v>
      </c>
      <c r="H759" s="250" t="s">
        <v>4080</v>
      </c>
      <c r="I759" s="250" t="s">
        <v>4081</v>
      </c>
      <c r="J759" s="250" t="s">
        <v>4082</v>
      </c>
      <c r="K759" s="250" t="s">
        <v>4083</v>
      </c>
      <c r="L759" s="252">
        <v>3154765329</v>
      </c>
      <c r="M759" s="250" t="b">
        <v>1</v>
      </c>
      <c r="N759" s="251">
        <v>0.703</v>
      </c>
      <c r="O759" s="251">
        <v>0.632</v>
      </c>
      <c r="P759" s="251">
        <v>0.9572</v>
      </c>
      <c r="Q759" s="250">
        <v>2014</v>
      </c>
    </row>
    <row r="760" spans="1:17" ht="12.75">
      <c r="A760">
        <f t="shared" si="11"/>
        <v>760</v>
      </c>
      <c r="B760" s="249" t="s">
        <v>1788</v>
      </c>
      <c r="C760" t="s">
        <v>2357</v>
      </c>
      <c r="D760" s="250" t="s">
        <v>4864</v>
      </c>
      <c r="E760" s="250" t="s">
        <v>1789</v>
      </c>
      <c r="G760" s="250" t="s">
        <v>1790</v>
      </c>
      <c r="H760" s="250" t="s">
        <v>1791</v>
      </c>
      <c r="I760" s="250" t="s">
        <v>1792</v>
      </c>
      <c r="J760" s="250" t="s">
        <v>1793</v>
      </c>
      <c r="K760" s="250" t="s">
        <v>1794</v>
      </c>
      <c r="L760" s="252">
        <v>3158536187</v>
      </c>
      <c r="M760" s="250" t="b">
        <v>1</v>
      </c>
      <c r="N760" s="251">
        <v>0.85</v>
      </c>
      <c r="O760" s="251">
        <v>0.769</v>
      </c>
      <c r="P760" s="251">
        <v>0.9335</v>
      </c>
      <c r="Q760" s="250">
        <v>1263</v>
      </c>
    </row>
    <row r="761" spans="1:17" ht="12.75">
      <c r="A761">
        <f t="shared" si="11"/>
        <v>761</v>
      </c>
      <c r="B761" s="249" t="s">
        <v>1027</v>
      </c>
      <c r="C761" t="s">
        <v>2408</v>
      </c>
      <c r="D761" s="250" t="s">
        <v>4855</v>
      </c>
      <c r="E761" s="250" t="s">
        <v>4893</v>
      </c>
      <c r="G761" s="250" t="s">
        <v>1028</v>
      </c>
      <c r="H761" s="250" t="s">
        <v>1029</v>
      </c>
      <c r="I761" s="250" t="s">
        <v>1030</v>
      </c>
      <c r="J761" s="250" t="s">
        <v>1031</v>
      </c>
      <c r="K761" s="250" t="s">
        <v>1032</v>
      </c>
      <c r="L761" s="252">
        <v>5189628244</v>
      </c>
      <c r="M761" s="250" t="b">
        <v>1</v>
      </c>
      <c r="N761" s="251">
        <v>0.653</v>
      </c>
      <c r="O761" s="251">
        <v>0.362</v>
      </c>
      <c r="P761" s="251">
        <v>0.9257</v>
      </c>
      <c r="Q761" s="250">
        <v>299</v>
      </c>
    </row>
    <row r="762" spans="1:17" ht="12.75">
      <c r="A762">
        <f t="shared" si="11"/>
        <v>762</v>
      </c>
      <c r="B762" s="249" t="s">
        <v>2753</v>
      </c>
      <c r="C762" t="s">
        <v>2389</v>
      </c>
      <c r="D762" s="250" t="s">
        <v>4812</v>
      </c>
      <c r="E762" s="250" t="s">
        <v>2785</v>
      </c>
      <c r="G762" s="250" t="s">
        <v>2754</v>
      </c>
      <c r="H762" s="250" t="s">
        <v>2755</v>
      </c>
      <c r="I762" s="250" t="s">
        <v>2756</v>
      </c>
      <c r="J762" s="250" t="s">
        <v>2757</v>
      </c>
      <c r="K762" s="250" t="s">
        <v>2758</v>
      </c>
      <c r="L762" s="252">
        <v>7168894500</v>
      </c>
      <c r="M762" s="250" t="b">
        <v>1</v>
      </c>
      <c r="N762" s="251">
        <v>0.673</v>
      </c>
      <c r="O762" s="251">
        <v>0.552</v>
      </c>
      <c r="P762" s="251">
        <v>1.0576</v>
      </c>
      <c r="Q762" s="250">
        <v>1060</v>
      </c>
    </row>
    <row r="763" spans="1:17" ht="12.75">
      <c r="A763">
        <f t="shared" si="11"/>
        <v>763</v>
      </c>
      <c r="B763" s="249" t="s">
        <v>462</v>
      </c>
      <c r="C763" t="s">
        <v>2402</v>
      </c>
      <c r="D763" s="250" t="s">
        <v>4812</v>
      </c>
      <c r="E763" s="250" t="s">
        <v>463</v>
      </c>
      <c r="F763" s="250" t="s">
        <v>2701</v>
      </c>
      <c r="G763" s="250" t="s">
        <v>464</v>
      </c>
      <c r="H763" s="250" t="s">
        <v>465</v>
      </c>
      <c r="J763" s="250" t="s">
        <v>466</v>
      </c>
      <c r="K763" s="250" t="s">
        <v>467</v>
      </c>
      <c r="L763" s="252">
        <v>5188352171</v>
      </c>
      <c r="M763" s="250" t="b">
        <v>1</v>
      </c>
      <c r="N763" s="251">
        <v>0.623</v>
      </c>
      <c r="O763" s="251">
        <v>0.367</v>
      </c>
      <c r="P763" s="251">
        <v>1.0258</v>
      </c>
      <c r="Q763" s="250">
        <v>195</v>
      </c>
    </row>
    <row r="764" spans="1:17" ht="12.75">
      <c r="A764">
        <f t="shared" si="11"/>
        <v>764</v>
      </c>
      <c r="B764" s="249" t="s">
        <v>643</v>
      </c>
      <c r="C764" t="s">
        <v>2355</v>
      </c>
      <c r="D764" s="250" t="s">
        <v>4855</v>
      </c>
      <c r="E764" s="250" t="s">
        <v>644</v>
      </c>
      <c r="G764" s="250" t="s">
        <v>645</v>
      </c>
      <c r="H764" s="250" t="s">
        <v>646</v>
      </c>
      <c r="I764" s="250" t="s">
        <v>647</v>
      </c>
      <c r="J764" s="250" t="s">
        <v>648</v>
      </c>
      <c r="K764" s="250" t="s">
        <v>649</v>
      </c>
      <c r="L764" s="252">
        <v>9149972019</v>
      </c>
      <c r="M764" s="250" t="b">
        <v>1</v>
      </c>
      <c r="N764" s="251">
        <v>0</v>
      </c>
      <c r="O764" s="251">
        <v>0</v>
      </c>
      <c r="P764" s="251">
        <v>1.4537</v>
      </c>
      <c r="Q764" s="250">
        <v>5823</v>
      </c>
    </row>
    <row r="765" spans="1:17" ht="12.75">
      <c r="A765">
        <f t="shared" si="11"/>
        <v>765</v>
      </c>
      <c r="B765" s="249" t="s">
        <v>437</v>
      </c>
      <c r="C765" t="s">
        <v>2370</v>
      </c>
      <c r="D765" s="250" t="s">
        <v>4812</v>
      </c>
      <c r="E765" s="250" t="s">
        <v>2526</v>
      </c>
      <c r="F765" s="250" t="s">
        <v>2701</v>
      </c>
      <c r="G765" s="250" t="s">
        <v>438</v>
      </c>
      <c r="H765" s="250" t="s">
        <v>439</v>
      </c>
      <c r="I765" s="250" t="s">
        <v>440</v>
      </c>
      <c r="J765" s="250" t="s">
        <v>441</v>
      </c>
      <c r="K765" s="250" t="s">
        <v>442</v>
      </c>
      <c r="L765" s="252">
        <v>5184991772</v>
      </c>
      <c r="M765" s="250" t="b">
        <v>1</v>
      </c>
      <c r="N765" s="251">
        <v>0.782</v>
      </c>
      <c r="O765" s="251">
        <v>0.644</v>
      </c>
      <c r="P765" s="251">
        <v>0.972</v>
      </c>
      <c r="Q765" s="250">
        <v>976</v>
      </c>
    </row>
    <row r="766" spans="1:17" ht="12.75">
      <c r="A766">
        <f t="shared" si="11"/>
        <v>766</v>
      </c>
      <c r="B766" s="249" t="s">
        <v>1801</v>
      </c>
      <c r="C766" t="s">
        <v>2357</v>
      </c>
      <c r="D766" s="250" t="s">
        <v>4812</v>
      </c>
      <c r="E766" s="250" t="s">
        <v>2598</v>
      </c>
      <c r="F766" s="250" t="s">
        <v>2548</v>
      </c>
      <c r="G766" s="250" t="s">
        <v>1802</v>
      </c>
      <c r="H766" s="250" t="s">
        <v>1803</v>
      </c>
      <c r="I766" s="250" t="s">
        <v>1804</v>
      </c>
      <c r="J766" s="250" t="s">
        <v>1805</v>
      </c>
      <c r="K766" s="250" t="s">
        <v>1806</v>
      </c>
      <c r="L766" s="252">
        <v>3157688596</v>
      </c>
      <c r="M766" s="250" t="b">
        <v>1</v>
      </c>
      <c r="N766" s="251">
        <v>0.737</v>
      </c>
      <c r="O766" s="251">
        <v>0.64</v>
      </c>
      <c r="P766" s="251">
        <v>0.9335</v>
      </c>
      <c r="Q766" s="250">
        <v>3972</v>
      </c>
    </row>
    <row r="767" spans="1:17" ht="12.75">
      <c r="A767">
        <f t="shared" si="11"/>
        <v>767</v>
      </c>
      <c r="B767" s="249" t="s">
        <v>2519</v>
      </c>
      <c r="C767" t="s">
        <v>2364</v>
      </c>
      <c r="D767" s="250" t="s">
        <v>4812</v>
      </c>
      <c r="E767" s="250" t="s">
        <v>4841</v>
      </c>
      <c r="G767" s="250" t="s">
        <v>2520</v>
      </c>
      <c r="H767" s="250" t="s">
        <v>2521</v>
      </c>
      <c r="I767" s="250" t="s">
        <v>2522</v>
      </c>
      <c r="J767" s="250" t="s">
        <v>2523</v>
      </c>
      <c r="K767" s="250" t="s">
        <v>2524</v>
      </c>
      <c r="L767" s="252">
        <v>6073563301</v>
      </c>
      <c r="M767" s="250" t="b">
        <v>1</v>
      </c>
      <c r="N767" s="251">
        <v>0.854</v>
      </c>
      <c r="O767" s="251">
        <v>0.794</v>
      </c>
      <c r="P767" s="251">
        <v>0.9467</v>
      </c>
      <c r="Q767" s="250">
        <v>315</v>
      </c>
    </row>
    <row r="768" spans="1:17" ht="12.75">
      <c r="A768">
        <f t="shared" si="11"/>
        <v>768</v>
      </c>
      <c r="B768" s="249" t="s">
        <v>2585</v>
      </c>
      <c r="C768" t="s">
        <v>2384</v>
      </c>
      <c r="D768" s="250" t="s">
        <v>4812</v>
      </c>
      <c r="E768" s="250" t="s">
        <v>2586</v>
      </c>
      <c r="F768" s="250" t="s">
        <v>2483</v>
      </c>
      <c r="G768" s="250" t="s">
        <v>2587</v>
      </c>
      <c r="H768" s="250" t="s">
        <v>2588</v>
      </c>
      <c r="J768" s="250" t="s">
        <v>2589</v>
      </c>
      <c r="K768" s="250" t="s">
        <v>2590</v>
      </c>
      <c r="L768" s="252">
        <v>6076923222</v>
      </c>
      <c r="M768" s="250" t="b">
        <v>1</v>
      </c>
      <c r="N768" s="251">
        <v>0.872</v>
      </c>
      <c r="O768" s="251">
        <v>0.833</v>
      </c>
      <c r="P768" s="251">
        <v>0.885</v>
      </c>
      <c r="Q768" s="250">
        <v>2245</v>
      </c>
    </row>
    <row r="769" spans="1:17" ht="12.75">
      <c r="A769">
        <f t="shared" si="11"/>
        <v>769</v>
      </c>
      <c r="B769" s="249" t="s">
        <v>101</v>
      </c>
      <c r="C769" t="s">
        <v>2367</v>
      </c>
      <c r="D769" s="250" t="s">
        <v>4812</v>
      </c>
      <c r="E769" s="250" t="s">
        <v>2476</v>
      </c>
      <c r="F769" s="250" t="s">
        <v>2548</v>
      </c>
      <c r="G769" s="250" t="s">
        <v>102</v>
      </c>
      <c r="H769" s="250" t="s">
        <v>103</v>
      </c>
      <c r="I769" s="250" t="s">
        <v>104</v>
      </c>
      <c r="J769" s="250" t="s">
        <v>105</v>
      </c>
      <c r="K769" s="250" t="s">
        <v>106</v>
      </c>
      <c r="L769" s="252">
        <v>5162813020</v>
      </c>
      <c r="M769" s="250" t="b">
        <v>1</v>
      </c>
      <c r="N769" s="251">
        <v>0.842</v>
      </c>
      <c r="O769" s="251">
        <v>0.735</v>
      </c>
      <c r="P769" s="251">
        <v>1.6876</v>
      </c>
      <c r="Q769" s="250">
        <v>9536</v>
      </c>
    </row>
    <row r="770" spans="1:17" ht="12.75">
      <c r="A770">
        <f aca="true" t="shared" si="12" ref="A770:A784">A769+1</f>
        <v>770</v>
      </c>
      <c r="B770" s="249" t="s">
        <v>101</v>
      </c>
      <c r="C770" t="s">
        <v>2367</v>
      </c>
      <c r="D770" s="250" t="s">
        <v>4855</v>
      </c>
      <c r="E770" s="250" t="s">
        <v>2476</v>
      </c>
      <c r="F770" s="250" t="s">
        <v>2548</v>
      </c>
      <c r="G770" s="250" t="s">
        <v>102</v>
      </c>
      <c r="H770" s="250" t="s">
        <v>103</v>
      </c>
      <c r="I770" s="250" t="s">
        <v>4964</v>
      </c>
      <c r="J770" s="250" t="s">
        <v>105</v>
      </c>
      <c r="K770" s="250" t="s">
        <v>106</v>
      </c>
      <c r="L770" s="252">
        <v>0</v>
      </c>
      <c r="M770" s="250" t="b">
        <v>0</v>
      </c>
      <c r="N770" s="251">
        <v>0.842</v>
      </c>
      <c r="O770" s="251">
        <v>0.735</v>
      </c>
      <c r="P770" s="251">
        <v>0</v>
      </c>
      <c r="Q770" s="250">
        <v>0</v>
      </c>
    </row>
    <row r="771" spans="1:17" ht="12.75">
      <c r="A771">
        <f t="shared" si="12"/>
        <v>771</v>
      </c>
      <c r="B771" s="249" t="s">
        <v>2099</v>
      </c>
      <c r="C771" t="s">
        <v>2406</v>
      </c>
      <c r="D771" s="250" t="s">
        <v>4812</v>
      </c>
      <c r="E771" s="250" t="s">
        <v>2533</v>
      </c>
      <c r="F771" s="250" t="s">
        <v>2548</v>
      </c>
      <c r="G771" s="250" t="s">
        <v>2100</v>
      </c>
      <c r="H771" s="250" t="s">
        <v>2101</v>
      </c>
      <c r="I771" s="250" t="s">
        <v>2102</v>
      </c>
      <c r="J771" s="250" t="s">
        <v>2103</v>
      </c>
      <c r="K771" s="250" t="s">
        <v>2104</v>
      </c>
      <c r="L771" s="252">
        <v>3155899661</v>
      </c>
      <c r="M771" s="250" t="b">
        <v>1</v>
      </c>
      <c r="N771" s="251">
        <v>0.772</v>
      </c>
      <c r="O771" s="251">
        <v>0.712</v>
      </c>
      <c r="P771" s="251">
        <v>1.0576</v>
      </c>
      <c r="Q771" s="250">
        <v>1431</v>
      </c>
    </row>
    <row r="772" spans="1:17" ht="12.75">
      <c r="A772">
        <f t="shared" si="12"/>
        <v>772</v>
      </c>
      <c r="B772" s="249" t="s">
        <v>1734</v>
      </c>
      <c r="C772" t="s">
        <v>2359</v>
      </c>
      <c r="D772" s="250" t="s">
        <v>4855</v>
      </c>
      <c r="E772" s="250" t="s">
        <v>1735</v>
      </c>
      <c r="F772" s="250" t="s">
        <v>2786</v>
      </c>
      <c r="G772" s="250" t="s">
        <v>1736</v>
      </c>
      <c r="H772" s="250" t="s">
        <v>1737</v>
      </c>
      <c r="I772" s="250" t="s">
        <v>4436</v>
      </c>
      <c r="J772" s="250" t="s">
        <v>4437</v>
      </c>
      <c r="K772" s="250" t="s">
        <v>4438</v>
      </c>
      <c r="L772" s="252">
        <v>7166267220</v>
      </c>
      <c r="M772" s="250" t="b">
        <v>1</v>
      </c>
      <c r="N772" s="251">
        <v>0.659</v>
      </c>
      <c r="O772" s="251">
        <v>0.439</v>
      </c>
      <c r="P772" s="251">
        <v>1.1103</v>
      </c>
      <c r="Q772" s="250">
        <v>10547</v>
      </c>
    </row>
    <row r="773" spans="1:17" ht="12.75">
      <c r="A773">
        <f t="shared" si="12"/>
        <v>773</v>
      </c>
      <c r="B773" s="249" t="s">
        <v>1033</v>
      </c>
      <c r="C773" t="s">
        <v>2408</v>
      </c>
      <c r="D773" s="250" t="s">
        <v>4812</v>
      </c>
      <c r="E773" s="250" t="s">
        <v>2561</v>
      </c>
      <c r="G773" s="250" t="s">
        <v>1034</v>
      </c>
      <c r="H773" s="250" t="s">
        <v>1035</v>
      </c>
      <c r="J773" s="250" t="s">
        <v>3563</v>
      </c>
      <c r="K773" s="250" t="s">
        <v>3564</v>
      </c>
      <c r="L773" s="252">
        <v>5189637064</v>
      </c>
      <c r="M773" s="250" t="b">
        <v>1</v>
      </c>
      <c r="N773" s="251">
        <v>0.52</v>
      </c>
      <c r="O773" s="251">
        <v>0.253</v>
      </c>
      <c r="P773" s="251">
        <v>0.9257</v>
      </c>
      <c r="Q773" s="250">
        <v>404</v>
      </c>
    </row>
    <row r="774" spans="1:17" ht="12.75">
      <c r="A774">
        <f t="shared" si="12"/>
        <v>774</v>
      </c>
      <c r="B774" s="249" t="s">
        <v>2031</v>
      </c>
      <c r="C774" t="s">
        <v>2380</v>
      </c>
      <c r="D774" s="250" t="s">
        <v>4812</v>
      </c>
      <c r="E774" s="250" t="s">
        <v>2490</v>
      </c>
      <c r="F774" s="250" t="s">
        <v>2644</v>
      </c>
      <c r="G774" s="250" t="s">
        <v>2032</v>
      </c>
      <c r="H774" s="250" t="s">
        <v>2033</v>
      </c>
      <c r="I774" s="250" t="s">
        <v>2034</v>
      </c>
      <c r="J774" s="250" t="s">
        <v>2035</v>
      </c>
      <c r="K774" s="250" t="s">
        <v>2036</v>
      </c>
      <c r="L774" s="252">
        <v>7167519341</v>
      </c>
      <c r="M774" s="250" t="b">
        <v>1</v>
      </c>
      <c r="N774" s="251">
        <v>0.825</v>
      </c>
      <c r="O774" s="251">
        <v>0.697</v>
      </c>
      <c r="P774" s="251">
        <v>1.1763</v>
      </c>
      <c r="Q774" s="250">
        <v>1614</v>
      </c>
    </row>
    <row r="775" spans="1:17" ht="12.75">
      <c r="A775">
        <f t="shared" si="12"/>
        <v>775</v>
      </c>
      <c r="B775" s="249" t="s">
        <v>1121</v>
      </c>
      <c r="C775" t="s">
        <v>2392</v>
      </c>
      <c r="D775" s="250" t="s">
        <v>4812</v>
      </c>
      <c r="E775" s="250" t="s">
        <v>4848</v>
      </c>
      <c r="F775" s="250" t="s">
        <v>4814</v>
      </c>
      <c r="G775" s="250" t="s">
        <v>1098</v>
      </c>
      <c r="H775" s="250" t="s">
        <v>1122</v>
      </c>
      <c r="I775" s="250" t="s">
        <v>2508</v>
      </c>
      <c r="J775" s="250" t="s">
        <v>1123</v>
      </c>
      <c r="K775" s="250" t="s">
        <v>1124</v>
      </c>
      <c r="L775" s="252">
        <v>5187343400</v>
      </c>
      <c r="M775" s="250" t="b">
        <v>1</v>
      </c>
      <c r="N775" s="251">
        <v>0.038</v>
      </c>
      <c r="O775" s="251">
        <v>0</v>
      </c>
      <c r="P775" s="251">
        <v>1.0761</v>
      </c>
      <c r="Q775" s="250">
        <v>502</v>
      </c>
    </row>
    <row r="776" spans="1:17" ht="12.75">
      <c r="A776">
        <f t="shared" si="12"/>
        <v>776</v>
      </c>
      <c r="B776" s="249" t="s">
        <v>2611</v>
      </c>
      <c r="C776" t="s">
        <v>2384</v>
      </c>
      <c r="D776" s="250" t="s">
        <v>2612</v>
      </c>
      <c r="E776" s="250" t="s">
        <v>2613</v>
      </c>
      <c r="F776" s="250" t="s">
        <v>2614</v>
      </c>
      <c r="G776" s="250" t="s">
        <v>4886</v>
      </c>
      <c r="H776" s="250" t="s">
        <v>2615</v>
      </c>
      <c r="I776" s="250" t="s">
        <v>2508</v>
      </c>
      <c r="J776" s="250" t="s">
        <v>2616</v>
      </c>
      <c r="K776" s="250" t="s">
        <v>2617</v>
      </c>
      <c r="L776" s="252">
        <v>6076551501</v>
      </c>
      <c r="M776" s="250" t="b">
        <v>1</v>
      </c>
      <c r="N776" s="251">
        <v>0.801</v>
      </c>
      <c r="O776" s="251">
        <v>0.684</v>
      </c>
      <c r="P776" s="251">
        <v>0.885</v>
      </c>
      <c r="Q776" s="250">
        <v>2093</v>
      </c>
    </row>
    <row r="777" spans="1:17" ht="12.75">
      <c r="A777">
        <f t="shared" si="12"/>
        <v>777</v>
      </c>
      <c r="B777" s="249" t="s">
        <v>3363</v>
      </c>
      <c r="C777" t="s">
        <v>2404</v>
      </c>
      <c r="D777" s="250" t="s">
        <v>4812</v>
      </c>
      <c r="E777" s="250" t="s">
        <v>2476</v>
      </c>
      <c r="F777" s="250" t="s">
        <v>469</v>
      </c>
      <c r="G777" s="250" t="s">
        <v>3364</v>
      </c>
      <c r="H777" s="250" t="s">
        <v>3365</v>
      </c>
      <c r="I777" s="250" t="s">
        <v>3366</v>
      </c>
      <c r="J777" s="250" t="s">
        <v>3367</v>
      </c>
      <c r="K777" s="250" t="s">
        <v>3368</v>
      </c>
      <c r="L777" s="252">
        <v>6073978785</v>
      </c>
      <c r="M777" s="250" t="b">
        <v>1</v>
      </c>
      <c r="N777" s="251">
        <v>0.808</v>
      </c>
      <c r="O777" s="251">
        <v>0.707</v>
      </c>
      <c r="P777" s="251">
        <v>1.0045</v>
      </c>
      <c r="Q777" s="250">
        <v>498</v>
      </c>
    </row>
    <row r="778" spans="1:17" ht="12.75">
      <c r="A778">
        <f t="shared" si="12"/>
        <v>778</v>
      </c>
      <c r="B778" s="249" t="s">
        <v>3900</v>
      </c>
      <c r="C778" t="s">
        <v>2367</v>
      </c>
      <c r="D778" s="250" t="s">
        <v>4812</v>
      </c>
      <c r="E778" s="250" t="s">
        <v>751</v>
      </c>
      <c r="G778" s="250" t="s">
        <v>3901</v>
      </c>
      <c r="H778" s="250" t="s">
        <v>3902</v>
      </c>
      <c r="I778" s="250" t="s">
        <v>3903</v>
      </c>
      <c r="J778" s="250" t="s">
        <v>3904</v>
      </c>
      <c r="K778" s="250" t="s">
        <v>3905</v>
      </c>
      <c r="L778" s="252">
        <v>5164911013</v>
      </c>
      <c r="M778" s="250" t="b">
        <v>1</v>
      </c>
      <c r="N778" s="251">
        <v>0.775</v>
      </c>
      <c r="O778" s="251">
        <v>0.703</v>
      </c>
      <c r="P778" s="251">
        <v>1.6876</v>
      </c>
      <c r="Q778" s="250">
        <v>2155</v>
      </c>
    </row>
    <row r="779" spans="1:17" ht="12.75">
      <c r="A779">
        <f t="shared" si="12"/>
        <v>779</v>
      </c>
      <c r="B779" s="249" t="s">
        <v>3445</v>
      </c>
      <c r="C779" t="s">
        <v>2375</v>
      </c>
      <c r="D779" s="250" t="s">
        <v>4812</v>
      </c>
      <c r="E779" s="250" t="s">
        <v>3446</v>
      </c>
      <c r="F779" s="250" t="s">
        <v>2637</v>
      </c>
      <c r="G779" s="250" t="s">
        <v>3447</v>
      </c>
      <c r="H779" s="250" t="s">
        <v>3448</v>
      </c>
      <c r="I779" s="250" t="s">
        <v>3449</v>
      </c>
      <c r="J779" s="250" t="s">
        <v>3450</v>
      </c>
      <c r="K779" s="250" t="s">
        <v>3451</v>
      </c>
      <c r="L779" s="252">
        <v>5182834600</v>
      </c>
      <c r="M779" s="250" t="b">
        <v>1</v>
      </c>
      <c r="N779" s="251">
        <v>0.724</v>
      </c>
      <c r="O779" s="251">
        <v>0.533</v>
      </c>
      <c r="P779" s="251">
        <v>0.9994</v>
      </c>
      <c r="Q779" s="250">
        <v>428</v>
      </c>
    </row>
    <row r="780" spans="1:17" ht="12.75">
      <c r="A780">
        <f t="shared" si="12"/>
        <v>780</v>
      </c>
      <c r="B780" s="249" t="s">
        <v>682</v>
      </c>
      <c r="C780" t="s">
        <v>2372</v>
      </c>
      <c r="D780" s="250" t="s">
        <v>4812</v>
      </c>
      <c r="E780" s="250" t="s">
        <v>4821</v>
      </c>
      <c r="F780" s="250" t="s">
        <v>2483</v>
      </c>
      <c r="G780" s="250" t="s">
        <v>683</v>
      </c>
      <c r="H780" s="250" t="s">
        <v>684</v>
      </c>
      <c r="I780" s="250" t="s">
        <v>685</v>
      </c>
      <c r="J780" s="250" t="s">
        <v>686</v>
      </c>
      <c r="K780" s="250" t="s">
        <v>687</v>
      </c>
      <c r="L780" s="252">
        <v>7164956222</v>
      </c>
      <c r="M780" s="250" t="b">
        <v>1</v>
      </c>
      <c r="N780" s="251">
        <v>0.801</v>
      </c>
      <c r="O780" s="251">
        <v>0.715</v>
      </c>
      <c r="P780" s="251">
        <v>1.1045</v>
      </c>
      <c r="Q780" s="250">
        <v>267</v>
      </c>
    </row>
    <row r="781" spans="1:17" ht="12.75">
      <c r="A781">
        <f t="shared" si="12"/>
        <v>781</v>
      </c>
      <c r="B781" s="249" t="s">
        <v>650</v>
      </c>
      <c r="C781" t="s">
        <v>2355</v>
      </c>
      <c r="D781" s="250" t="s">
        <v>4855</v>
      </c>
      <c r="E781" s="250" t="s">
        <v>651</v>
      </c>
      <c r="F781" s="250" t="s">
        <v>2548</v>
      </c>
      <c r="G781" s="250" t="s">
        <v>652</v>
      </c>
      <c r="H781" s="250" t="s">
        <v>653</v>
      </c>
      <c r="I781" s="250" t="s">
        <v>654</v>
      </c>
      <c r="J781" s="250" t="s">
        <v>655</v>
      </c>
      <c r="K781" s="250" t="s">
        <v>656</v>
      </c>
      <c r="L781" s="252">
        <v>9143768100</v>
      </c>
      <c r="M781" s="250" t="b">
        <v>1</v>
      </c>
      <c r="N781" s="251">
        <v>0.402</v>
      </c>
      <c r="O781" s="251">
        <v>0.356</v>
      </c>
      <c r="P781" s="251">
        <v>1.4537</v>
      </c>
      <c r="Q781" s="250">
        <v>21878</v>
      </c>
    </row>
    <row r="782" spans="1:17" ht="12.75">
      <c r="A782">
        <f t="shared" si="12"/>
        <v>782</v>
      </c>
      <c r="B782" s="249" t="s">
        <v>1365</v>
      </c>
      <c r="C782" t="s">
        <v>2376</v>
      </c>
      <c r="D782" s="250" t="s">
        <v>4812</v>
      </c>
      <c r="E782" s="250" t="s">
        <v>4848</v>
      </c>
      <c r="G782" s="250" t="s">
        <v>1366</v>
      </c>
      <c r="H782" s="250" t="s">
        <v>1367</v>
      </c>
      <c r="I782" s="250" t="s">
        <v>1368</v>
      </c>
      <c r="J782" s="250" t="s">
        <v>1369</v>
      </c>
      <c r="K782" s="250" t="s">
        <v>1370</v>
      </c>
      <c r="L782" s="252">
        <v>7162430300</v>
      </c>
      <c r="M782" s="250" t="b">
        <v>1</v>
      </c>
      <c r="N782" s="251">
        <v>0.825</v>
      </c>
      <c r="O782" s="251">
        <v>0.765</v>
      </c>
      <c r="P782" s="251">
        <v>1.0576</v>
      </c>
      <c r="Q782" s="250">
        <v>1129</v>
      </c>
    </row>
    <row r="783" spans="1:17" ht="12.75">
      <c r="A783">
        <f t="shared" si="12"/>
        <v>783</v>
      </c>
      <c r="B783" s="249" t="s">
        <v>2700</v>
      </c>
      <c r="C783" t="s">
        <v>2365</v>
      </c>
      <c r="D783" s="250" t="s">
        <v>4812</v>
      </c>
      <c r="E783" s="250" t="s">
        <v>2512</v>
      </c>
      <c r="F783" s="250" t="s">
        <v>2701</v>
      </c>
      <c r="G783" s="250" t="s">
        <v>2702</v>
      </c>
      <c r="H783" s="250" t="s">
        <v>2703</v>
      </c>
      <c r="I783" s="250" t="s">
        <v>2704</v>
      </c>
      <c r="J783" s="250" t="s">
        <v>2705</v>
      </c>
      <c r="K783" s="250" t="s">
        <v>2706</v>
      </c>
      <c r="L783" s="252">
        <v>7164924603</v>
      </c>
      <c r="M783" s="250" t="b">
        <v>1</v>
      </c>
      <c r="N783" s="251">
        <v>0.858</v>
      </c>
      <c r="O783" s="251">
        <v>0.8</v>
      </c>
      <c r="P783" s="251">
        <v>0.9297</v>
      </c>
      <c r="Q783" s="250">
        <v>3658</v>
      </c>
    </row>
    <row r="784" spans="1:17" ht="12.75">
      <c r="A784">
        <f t="shared" si="12"/>
        <v>784</v>
      </c>
      <c r="B784" s="249" t="s">
        <v>664</v>
      </c>
      <c r="C784" t="s">
        <v>2355</v>
      </c>
      <c r="D784" s="250" t="s">
        <v>4812</v>
      </c>
      <c r="E784" s="250" t="s">
        <v>4821</v>
      </c>
      <c r="G784" s="250" t="s">
        <v>665</v>
      </c>
      <c r="H784" s="250" t="s">
        <v>666</v>
      </c>
      <c r="I784" s="250" t="s">
        <v>667</v>
      </c>
      <c r="J784" s="250" t="s">
        <v>668</v>
      </c>
      <c r="K784" s="250" t="s">
        <v>669</v>
      </c>
      <c r="L784" s="252">
        <v>9142456037</v>
      </c>
      <c r="M784" s="250" t="b">
        <v>1</v>
      </c>
      <c r="N784" s="251">
        <v>0.509</v>
      </c>
      <c r="O784" s="251">
        <v>0.335</v>
      </c>
      <c r="P784" s="251">
        <v>1.4537</v>
      </c>
      <c r="Q784" s="250">
        <v>3635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5"/>
  <dimension ref="B2:L47"/>
  <sheetViews>
    <sheetView showGridLines="0" showRowColHeaders="0" showZeros="0" tabSelected="1" zoomScale="75" zoomScaleNormal="75" workbookViewId="0" topLeftCell="A1">
      <selection activeCell="C3" sqref="C3"/>
    </sheetView>
  </sheetViews>
  <sheetFormatPr defaultColWidth="9.140625" defaultRowHeight="12.75"/>
  <cols>
    <col min="1" max="1" width="2.7109375" style="265" customWidth="1"/>
    <col min="2" max="2" width="31.00390625" style="265" customWidth="1"/>
    <col min="3" max="3" width="35.7109375" style="265" customWidth="1"/>
    <col min="4" max="4" width="31.57421875" style="265" bestFit="1" customWidth="1"/>
    <col min="5" max="16384" width="9.140625" style="265" customWidth="1"/>
  </cols>
  <sheetData>
    <row r="1" ht="13.5" thickBot="1"/>
    <row r="2" spans="2:3" ht="15.75" customHeight="1">
      <c r="B2" s="266" t="s">
        <v>925</v>
      </c>
      <c r="C2" s="267"/>
    </row>
    <row r="3" spans="2:3" ht="15.75" customHeight="1">
      <c r="B3" s="268" t="s">
        <v>926</v>
      </c>
      <c r="C3" s="269" t="s">
        <v>927</v>
      </c>
    </row>
    <row r="4" spans="2:3" ht="15.75" customHeight="1">
      <c r="B4" s="268" t="s">
        <v>928</v>
      </c>
      <c r="C4" s="269" t="s">
        <v>929</v>
      </c>
    </row>
    <row r="5" spans="2:3" ht="15.75" customHeight="1">
      <c r="B5" s="268" t="s">
        <v>2310</v>
      </c>
      <c r="C5" s="303" t="str">
        <f>VLOOKUP(K47,Lookups!$B$11:$C$15,2)</f>
        <v>Project Managers</v>
      </c>
    </row>
    <row r="6" spans="2:3" ht="15.75" customHeight="1">
      <c r="B6" s="268" t="s">
        <v>930</v>
      </c>
      <c r="C6" s="270" t="s">
        <v>931</v>
      </c>
    </row>
    <row r="7" spans="2:3" ht="15.75" customHeight="1">
      <c r="B7" s="268" t="s">
        <v>932</v>
      </c>
      <c r="C7" s="271" t="s">
        <v>933</v>
      </c>
    </row>
    <row r="8" spans="2:3" ht="15.75" customHeight="1">
      <c r="B8" s="268" t="s">
        <v>934</v>
      </c>
      <c r="C8" s="271" t="s">
        <v>935</v>
      </c>
    </row>
    <row r="9" spans="2:6" ht="15.75" customHeight="1">
      <c r="B9" s="268" t="s">
        <v>936</v>
      </c>
      <c r="C9" s="306" t="str">
        <f>IF(VLOOKUP(K45,District!A1:Q784,8,FALSE)=District!H6,"",VLOOKUP(K45,District!A1:Q784,8,FALSE))</f>
        <v>District Name</v>
      </c>
      <c r="D9" s="264"/>
      <c r="E9" s="264"/>
      <c r="F9" s="264"/>
    </row>
    <row r="10" spans="2:5" ht="15.75" customHeight="1">
      <c r="B10" s="268" t="s">
        <v>937</v>
      </c>
      <c r="C10" s="308">
        <f>IF(VLOOKUP(K45,District!A1:Q784,4,FALSE)=District!D1,"",VLOOKUP(K45,District!A1:Q784,4,FALSE)&amp;" "&amp;VLOOKUP(K45,District!A1:Q784,5,FALSE)&amp;" "&amp;VLOOKUP(K45,District!A1:Q784,6,FALSE)&amp;" "&amp;VLOOKUP(K45,District!A1:Q784,7,FALSE))</f>
      </c>
      <c r="D10" s="304"/>
      <c r="E10" s="305"/>
    </row>
    <row r="11" spans="2:3" ht="15.75" customHeight="1">
      <c r="B11" s="268" t="s">
        <v>938</v>
      </c>
      <c r="C11" s="307">
        <f>IF(VLOOKUP(K45,District!$A$1:$Q$784,12,FALSE)=District!L1,"",VLOOKUP(K45,District!$A$1:$Q$784,12,FALSE))</f>
      </c>
    </row>
    <row r="12" spans="2:3" ht="15.75" customHeight="1">
      <c r="B12" s="268" t="s">
        <v>939</v>
      </c>
      <c r="C12" s="271" t="s">
        <v>940</v>
      </c>
    </row>
    <row r="13" spans="2:3" ht="15.75" customHeight="1">
      <c r="B13" s="268" t="s">
        <v>941</v>
      </c>
      <c r="C13" s="269" t="s">
        <v>942</v>
      </c>
    </row>
    <row r="14" spans="2:3" ht="15.75" customHeight="1">
      <c r="B14" s="268" t="s">
        <v>943</v>
      </c>
      <c r="C14" s="269" t="s">
        <v>944</v>
      </c>
    </row>
    <row r="15" spans="2:3" ht="15.75" customHeight="1" thickBot="1">
      <c r="B15" s="272" t="s">
        <v>945</v>
      </c>
      <c r="C15" s="273" t="s">
        <v>946</v>
      </c>
    </row>
    <row r="16" spans="2:6" ht="13.5" thickBot="1">
      <c r="B16" s="99"/>
      <c r="C16" s="274"/>
      <c r="D16" s="275"/>
      <c r="E16" s="99"/>
      <c r="F16" s="99"/>
    </row>
    <row r="17" spans="2:4" ht="12.75">
      <c r="B17" s="276" t="s">
        <v>947</v>
      </c>
      <c r="C17" s="277" t="s">
        <v>948</v>
      </c>
      <c r="D17" s="278" t="s">
        <v>949</v>
      </c>
    </row>
    <row r="18" spans="2:4" ht="12.75" hidden="1">
      <c r="B18" s="279" t="s">
        <v>950</v>
      </c>
      <c r="C18" s="280" t="s">
        <v>951</v>
      </c>
      <c r="D18" s="281" t="s">
        <v>952</v>
      </c>
    </row>
    <row r="19" spans="2:4" ht="12.75">
      <c r="B19" s="283" t="s">
        <v>2311</v>
      </c>
      <c r="C19" s="284" t="s">
        <v>2311</v>
      </c>
      <c r="D19" s="285" t="s">
        <v>2319</v>
      </c>
    </row>
    <row r="20" spans="2:4" ht="12.75">
      <c r="B20" s="279" t="s">
        <v>2312</v>
      </c>
      <c r="C20" s="280" t="s">
        <v>2312</v>
      </c>
      <c r="D20" s="282" t="s">
        <v>2320</v>
      </c>
    </row>
    <row r="21" spans="2:4" ht="25.5">
      <c r="B21" s="283" t="s">
        <v>2313</v>
      </c>
      <c r="C21" s="286" t="s">
        <v>2313</v>
      </c>
      <c r="D21" s="285" t="s">
        <v>2321</v>
      </c>
    </row>
    <row r="22" spans="2:4" ht="25.5">
      <c r="B22" s="283" t="s">
        <v>2314</v>
      </c>
      <c r="C22" s="284" t="s">
        <v>2314</v>
      </c>
      <c r="D22" s="285" t="s">
        <v>2322</v>
      </c>
    </row>
    <row r="23" spans="2:4" ht="25.5">
      <c r="B23" s="283" t="s">
        <v>2315</v>
      </c>
      <c r="C23" s="284" t="s">
        <v>2315</v>
      </c>
      <c r="D23" s="285" t="s">
        <v>2323</v>
      </c>
    </row>
    <row r="24" spans="2:4" ht="12.75">
      <c r="B24" s="279" t="s">
        <v>2316</v>
      </c>
      <c r="C24" s="280" t="s">
        <v>2316</v>
      </c>
      <c r="D24" s="281" t="s">
        <v>2324</v>
      </c>
    </row>
    <row r="25" spans="2:4" ht="12.75">
      <c r="B25" s="289" t="s">
        <v>2317</v>
      </c>
      <c r="C25" s="280" t="s">
        <v>2317</v>
      </c>
      <c r="D25" s="296" t="s">
        <v>2325</v>
      </c>
    </row>
    <row r="26" spans="2:4" ht="12.75">
      <c r="B26" s="289" t="s">
        <v>2318</v>
      </c>
      <c r="C26" s="280" t="s">
        <v>2318</v>
      </c>
      <c r="D26" s="296" t="s">
        <v>2326</v>
      </c>
    </row>
    <row r="27" spans="2:4" ht="12.75">
      <c r="B27" s="279" t="s">
        <v>3194</v>
      </c>
      <c r="C27" s="280" t="s">
        <v>3194</v>
      </c>
      <c r="D27" s="281" t="s">
        <v>2327</v>
      </c>
    </row>
    <row r="28" spans="2:4" ht="12.75">
      <c r="B28" s="279" t="s">
        <v>953</v>
      </c>
      <c r="C28" s="280" t="s">
        <v>954</v>
      </c>
      <c r="D28" s="281" t="s">
        <v>955</v>
      </c>
    </row>
    <row r="29" spans="2:4" ht="25.5">
      <c r="B29" s="287" t="s">
        <v>956</v>
      </c>
      <c r="C29" s="286" t="s">
        <v>957</v>
      </c>
      <c r="D29" s="288" t="s">
        <v>955</v>
      </c>
    </row>
    <row r="30" spans="2:4" ht="12.75">
      <c r="B30" s="289" t="s">
        <v>958</v>
      </c>
      <c r="C30" s="290" t="s">
        <v>959</v>
      </c>
      <c r="D30" s="288" t="s">
        <v>955</v>
      </c>
    </row>
    <row r="31" spans="2:4" ht="12.75">
      <c r="B31" s="279" t="s">
        <v>960</v>
      </c>
      <c r="C31" s="280" t="s">
        <v>961</v>
      </c>
      <c r="D31" s="291" t="s">
        <v>955</v>
      </c>
    </row>
    <row r="32" spans="2:4" ht="38.25">
      <c r="B32" s="283" t="s">
        <v>962</v>
      </c>
      <c r="C32" s="286" t="s">
        <v>963</v>
      </c>
      <c r="D32" s="291" t="s">
        <v>955</v>
      </c>
    </row>
    <row r="33" spans="2:4" ht="12.75">
      <c r="B33" s="279" t="s">
        <v>964</v>
      </c>
      <c r="C33" s="280" t="s">
        <v>965</v>
      </c>
      <c r="D33" s="291" t="s">
        <v>955</v>
      </c>
    </row>
    <row r="34" spans="2:4" ht="25.5">
      <c r="B34" s="283" t="s">
        <v>966</v>
      </c>
      <c r="C34" s="286" t="s">
        <v>957</v>
      </c>
      <c r="D34" s="291" t="s">
        <v>955</v>
      </c>
    </row>
    <row r="35" spans="2:4" ht="13.5" thickBot="1">
      <c r="B35" s="292" t="s">
        <v>967</v>
      </c>
      <c r="C35" s="293" t="s">
        <v>968</v>
      </c>
      <c r="D35" s="294" t="s">
        <v>955</v>
      </c>
    </row>
    <row r="45" spans="11:12" ht="12.75">
      <c r="K45" s="302">
        <v>1</v>
      </c>
      <c r="L45" s="302"/>
    </row>
    <row r="46" spans="11:12" ht="12.75">
      <c r="K46" s="302"/>
      <c r="L46" s="302"/>
    </row>
    <row r="47" spans="11:12" ht="12.75">
      <c r="K47" s="302">
        <v>1</v>
      </c>
      <c r="L47" s="302"/>
    </row>
  </sheetData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2:O49"/>
  <sheetViews>
    <sheetView showGridLines="0" showRowColHeaders="0" showZeros="0" zoomScale="75" zoomScaleNormal="75" workbookViewId="0" topLeftCell="A1">
      <selection activeCell="H4" sqref="H4:K4"/>
    </sheetView>
  </sheetViews>
  <sheetFormatPr defaultColWidth="9.140625" defaultRowHeight="12.75"/>
  <cols>
    <col min="1" max="1" width="6.57421875" style="137" customWidth="1"/>
    <col min="2" max="2" width="22.7109375" style="137" customWidth="1"/>
    <col min="3" max="3" width="14.8515625" style="137" customWidth="1"/>
    <col min="4" max="4" width="2.28125" style="137" customWidth="1"/>
    <col min="5" max="5" width="14.8515625" style="137" customWidth="1"/>
    <col min="6" max="6" width="12.8515625" style="137" customWidth="1"/>
    <col min="7" max="7" width="4.7109375" style="137" customWidth="1"/>
    <col min="8" max="8" width="3.140625" style="137" customWidth="1"/>
    <col min="9" max="9" width="4.57421875" style="137" customWidth="1"/>
    <col min="10" max="10" width="8.7109375" style="137" customWidth="1"/>
    <col min="11" max="11" width="7.140625" style="137" customWidth="1"/>
    <col min="12" max="12" width="1.28515625" style="137" customWidth="1"/>
    <col min="13" max="16384" width="9.140625" style="137" customWidth="1"/>
  </cols>
  <sheetData>
    <row r="1" ht="82.5" customHeight="1" thickBot="1"/>
    <row r="2" spans="2:14" ht="24" thickBot="1">
      <c r="B2" s="150" t="s">
        <v>4752</v>
      </c>
      <c r="C2" s="151"/>
      <c r="D2" s="151"/>
      <c r="E2" s="151"/>
      <c r="F2" s="151"/>
      <c r="G2" s="151"/>
      <c r="H2" s="151"/>
      <c r="I2" s="151"/>
      <c r="J2" s="151"/>
      <c r="K2" s="151"/>
      <c r="L2" s="152"/>
      <c r="M2" s="138"/>
      <c r="N2" s="138"/>
    </row>
    <row r="3" spans="2:14" ht="4.5" customHeight="1">
      <c r="B3" s="110"/>
      <c r="C3" s="140"/>
      <c r="D3" s="140"/>
      <c r="E3" s="140"/>
      <c r="F3" s="111"/>
      <c r="G3" s="111"/>
      <c r="H3" s="111"/>
      <c r="I3" s="111"/>
      <c r="J3" s="111"/>
      <c r="K3" s="111"/>
      <c r="L3" s="145"/>
      <c r="M3" s="138"/>
      <c r="N3" s="138"/>
    </row>
    <row r="4" spans="2:14" ht="16.5" customHeight="1">
      <c r="B4" s="157" t="s">
        <v>3186</v>
      </c>
      <c r="C4" s="313" t="str">
        <f>'Table of Contents'!C9</f>
        <v>District Name</v>
      </c>
      <c r="D4" s="314"/>
      <c r="E4" s="314"/>
      <c r="F4" s="314"/>
      <c r="G4" s="111" t="s">
        <v>3553</v>
      </c>
      <c r="H4" s="315"/>
      <c r="I4" s="316"/>
      <c r="J4" s="316"/>
      <c r="K4" s="316"/>
      <c r="L4" s="142"/>
      <c r="M4" s="138"/>
      <c r="N4" s="138"/>
    </row>
    <row r="5" spans="2:14" ht="4.5" customHeight="1">
      <c r="B5" s="157"/>
      <c r="C5" s="140"/>
      <c r="D5" s="140"/>
      <c r="E5" s="140"/>
      <c r="F5" s="111"/>
      <c r="G5" s="111"/>
      <c r="H5" s="111"/>
      <c r="I5" s="111"/>
      <c r="J5" s="111"/>
      <c r="K5" s="111"/>
      <c r="L5" s="145"/>
      <c r="M5" s="138"/>
      <c r="N5" s="138"/>
    </row>
    <row r="6" spans="2:14" ht="16.5" customHeight="1">
      <c r="B6" s="157" t="s">
        <v>3185</v>
      </c>
      <c r="C6" s="309" t="str">
        <f>'Table of Contents'!C6</f>
        <v>SED Project Number</v>
      </c>
      <c r="D6" s="310"/>
      <c r="E6" s="311"/>
      <c r="F6" s="140" t="s">
        <v>1831</v>
      </c>
      <c r="G6" s="140"/>
      <c r="H6" s="298" t="str">
        <f>'Table of Contents'!C5</f>
        <v>Project Managers</v>
      </c>
      <c r="I6" s="140"/>
      <c r="J6" s="140"/>
      <c r="K6" s="140"/>
      <c r="L6" s="142"/>
      <c r="M6" s="138"/>
      <c r="N6" s="138"/>
    </row>
    <row r="7" spans="2:14" ht="4.5" customHeight="1">
      <c r="B7" s="157"/>
      <c r="C7" s="297"/>
      <c r="D7" s="297"/>
      <c r="E7" s="297"/>
      <c r="F7" s="111"/>
      <c r="G7" s="111"/>
      <c r="H7" s="111"/>
      <c r="I7" s="111"/>
      <c r="J7" s="111"/>
      <c r="K7" s="111"/>
      <c r="L7" s="145"/>
      <c r="M7" s="138"/>
      <c r="N7" s="138"/>
    </row>
    <row r="8" spans="1:14" ht="16.5" customHeight="1">
      <c r="A8" s="171"/>
      <c r="B8" s="157" t="s">
        <v>3184</v>
      </c>
      <c r="C8" s="321" t="str">
        <f>'Table of Contents'!C7</f>
        <v>Building Name</v>
      </c>
      <c r="D8" s="322"/>
      <c r="E8" s="323"/>
      <c r="F8" s="140" t="s">
        <v>3605</v>
      </c>
      <c r="G8" s="140"/>
      <c r="H8" s="140"/>
      <c r="I8" s="140"/>
      <c r="J8" s="140"/>
      <c r="K8" s="140"/>
      <c r="L8" s="113"/>
      <c r="N8" s="138"/>
    </row>
    <row r="9" spans="1:14" ht="4.5" customHeight="1">
      <c r="A9" s="171"/>
      <c r="B9" s="157"/>
      <c r="C9" s="299"/>
      <c r="D9" s="299"/>
      <c r="E9" s="299"/>
      <c r="F9" s="140"/>
      <c r="G9" s="140"/>
      <c r="H9" s="140"/>
      <c r="I9" s="140"/>
      <c r="J9" s="140"/>
      <c r="K9" s="140"/>
      <c r="L9" s="113"/>
      <c r="N9" s="138"/>
    </row>
    <row r="10" spans="1:14" ht="16.5" customHeight="1">
      <c r="A10" s="171"/>
      <c r="B10" s="157" t="s">
        <v>1830</v>
      </c>
      <c r="C10" s="300" t="str">
        <f>'Table of Contents'!C8</f>
        <v>Building Address</v>
      </c>
      <c r="D10" s="299"/>
      <c r="E10" s="299"/>
      <c r="F10" s="140"/>
      <c r="G10" s="140"/>
      <c r="H10" s="140"/>
      <c r="I10" s="140"/>
      <c r="J10" s="140"/>
      <c r="K10" s="140"/>
      <c r="L10" s="113"/>
      <c r="N10" s="138"/>
    </row>
    <row r="11" spans="1:14" ht="4.5" customHeight="1">
      <c r="A11" s="171"/>
      <c r="B11" s="157"/>
      <c r="C11" s="140"/>
      <c r="D11" s="140"/>
      <c r="E11" s="140"/>
      <c r="F11" s="111"/>
      <c r="G11" s="111"/>
      <c r="H11" s="111"/>
      <c r="I11" s="111"/>
      <c r="J11" s="111"/>
      <c r="K11" s="111"/>
      <c r="L11" s="145"/>
      <c r="M11" s="138"/>
      <c r="N11" s="138"/>
    </row>
    <row r="12" spans="2:14" ht="16.5" customHeight="1">
      <c r="B12" s="157" t="s">
        <v>3183</v>
      </c>
      <c r="C12" s="313" t="str">
        <f>VLOOKUP(K48,Grades,2,FALSE)</f>
        <v>Grade Levels</v>
      </c>
      <c r="D12" s="314"/>
      <c r="E12" s="111" t="s">
        <v>3552</v>
      </c>
      <c r="F12" s="173"/>
      <c r="G12" s="140" t="s">
        <v>3551</v>
      </c>
      <c r="H12" s="140"/>
      <c r="I12" s="140"/>
      <c r="J12" s="140"/>
      <c r="K12" s="140"/>
      <c r="L12" s="144"/>
      <c r="M12" s="138"/>
      <c r="N12" s="138"/>
    </row>
    <row r="13" spans="1:15" ht="16.5" customHeight="1">
      <c r="A13" s="172" t="str">
        <f>IF(OR(K48=4,K48=6),"Yes","No")</f>
        <v>No</v>
      </c>
      <c r="B13" s="157"/>
      <c r="C13" s="141"/>
      <c r="D13" s="141"/>
      <c r="E13" s="111" t="s">
        <v>3606</v>
      </c>
      <c r="F13" s="140"/>
      <c r="G13" s="140"/>
      <c r="H13" s="140"/>
      <c r="I13" s="140"/>
      <c r="J13" s="140"/>
      <c r="K13" s="140"/>
      <c r="L13" s="144"/>
      <c r="M13" s="138"/>
      <c r="N13" s="17"/>
      <c r="O13" s="17"/>
    </row>
    <row r="14" spans="1:14" ht="9" customHeight="1">
      <c r="A14" s="171"/>
      <c r="B14" s="157"/>
      <c r="C14" s="141"/>
      <c r="D14" s="141"/>
      <c r="E14" s="140"/>
      <c r="F14" s="140"/>
      <c r="G14" s="140"/>
      <c r="H14" s="140"/>
      <c r="I14" s="140"/>
      <c r="J14" s="140"/>
      <c r="K14" s="140"/>
      <c r="L14" s="144"/>
      <c r="M14" s="138"/>
      <c r="N14" s="138"/>
    </row>
    <row r="15" spans="1:14" ht="16.5" customHeight="1">
      <c r="A15" s="171"/>
      <c r="B15" s="157" t="s">
        <v>3182</v>
      </c>
      <c r="C15" s="321" t="str">
        <f>'Table of Contents'!C3</f>
        <v>Your Firm Name</v>
      </c>
      <c r="D15" s="322"/>
      <c r="E15" s="323"/>
      <c r="F15" s="301" t="s">
        <v>3181</v>
      </c>
      <c r="G15" s="317" t="str">
        <f>'Table of Contents'!C13</f>
        <v>Phone Number</v>
      </c>
      <c r="H15" s="318"/>
      <c r="I15" s="318"/>
      <c r="J15" s="318"/>
      <c r="K15" s="318"/>
      <c r="L15" s="144"/>
      <c r="M15" s="138"/>
      <c r="N15" s="138"/>
    </row>
    <row r="16" spans="1:14" ht="4.5" customHeight="1">
      <c r="A16" s="171"/>
      <c r="B16" s="157"/>
      <c r="C16" s="140"/>
      <c r="D16" s="140"/>
      <c r="E16" s="140"/>
      <c r="F16" s="301"/>
      <c r="G16" s="301"/>
      <c r="H16" s="301"/>
      <c r="I16" s="301"/>
      <c r="J16" s="301"/>
      <c r="K16" s="301"/>
      <c r="L16" s="145"/>
      <c r="M16" s="138"/>
      <c r="N16" s="138"/>
    </row>
    <row r="17" spans="1:14" ht="16.5" customHeight="1">
      <c r="A17" s="171"/>
      <c r="B17" s="157" t="s">
        <v>1832</v>
      </c>
      <c r="C17" s="312" t="str">
        <f>'Table of Contents'!C14</f>
        <v>Contact Person</v>
      </c>
      <c r="D17" s="324"/>
      <c r="E17" s="325"/>
      <c r="F17" s="301" t="s">
        <v>1833</v>
      </c>
      <c r="G17" s="326" t="str">
        <f>'Table of Contents'!C15</f>
        <v>Contact Person's email address</v>
      </c>
      <c r="H17" s="327"/>
      <c r="I17" s="327"/>
      <c r="J17" s="327"/>
      <c r="K17" s="327"/>
      <c r="L17" s="144"/>
      <c r="M17" s="138"/>
      <c r="N17" s="138"/>
    </row>
    <row r="18" spans="1:14" ht="4.5" customHeight="1">
      <c r="A18" s="171"/>
      <c r="B18" s="157"/>
      <c r="C18" s="140"/>
      <c r="D18" s="140"/>
      <c r="E18" s="140"/>
      <c r="F18" s="301"/>
      <c r="G18" s="111"/>
      <c r="H18" s="111"/>
      <c r="I18" s="111"/>
      <c r="J18" s="111"/>
      <c r="K18" s="111"/>
      <c r="L18" s="145"/>
      <c r="M18" s="138"/>
      <c r="N18" s="138"/>
    </row>
    <row r="19" spans="1:14" ht="16.5" customHeight="1">
      <c r="A19" s="171"/>
      <c r="B19" s="157" t="s">
        <v>3187</v>
      </c>
      <c r="F19" s="301" t="s">
        <v>3181</v>
      </c>
      <c r="G19" s="319">
        <f>IF(VLOOKUP(K47,District!$A$1:$Q$784,12,FALSE)=District!L1,"",VLOOKUP(K47,District!$A$1:$Q$784,12,FALSE))</f>
      </c>
      <c r="H19" s="320"/>
      <c r="I19" s="320"/>
      <c r="J19" s="320"/>
      <c r="K19" s="320"/>
      <c r="L19" s="144"/>
      <c r="M19" s="138"/>
      <c r="N19" s="138"/>
    </row>
    <row r="20" spans="1:14" ht="9" customHeight="1">
      <c r="A20" s="170"/>
      <c r="B20" s="157"/>
      <c r="C20" s="141"/>
      <c r="D20" s="141"/>
      <c r="E20" s="143"/>
      <c r="F20" s="141"/>
      <c r="G20" s="143"/>
      <c r="H20" s="143"/>
      <c r="I20" s="143"/>
      <c r="J20" s="143"/>
      <c r="K20" s="143"/>
      <c r="L20" s="144"/>
      <c r="M20" s="138"/>
      <c r="N20" s="138"/>
    </row>
    <row r="21" spans="2:14" ht="16.5" customHeight="1">
      <c r="B21" s="157" t="s">
        <v>4774</v>
      </c>
      <c r="C21" s="112"/>
      <c r="D21" s="112"/>
      <c r="E21" s="256" t="s">
        <v>3515</v>
      </c>
      <c r="F21" s="112"/>
      <c r="G21" s="140"/>
      <c r="H21" s="140"/>
      <c r="I21" s="140"/>
      <c r="J21" s="140"/>
      <c r="K21" s="140"/>
      <c r="L21" s="144"/>
      <c r="M21" s="138"/>
      <c r="N21" s="138"/>
    </row>
    <row r="22" spans="2:14" ht="8.25" customHeight="1">
      <c r="B22" s="139"/>
      <c r="C22" s="140"/>
      <c r="D22" s="140"/>
      <c r="E22" s="140"/>
      <c r="F22" s="140"/>
      <c r="G22" s="140"/>
      <c r="H22" s="140"/>
      <c r="I22" s="140"/>
      <c r="J22" s="140"/>
      <c r="K22" s="140"/>
      <c r="L22" s="144"/>
      <c r="M22" s="138"/>
      <c r="N22" s="138"/>
    </row>
    <row r="23" spans="2:14" ht="16.5" customHeight="1">
      <c r="B23" s="139"/>
      <c r="C23" s="153" t="s">
        <v>3192</v>
      </c>
      <c r="D23" s="153"/>
      <c r="E23" s="153" t="s">
        <v>3193</v>
      </c>
      <c r="F23" s="112"/>
      <c r="G23" s="154" t="s">
        <v>3554</v>
      </c>
      <c r="H23" s="140"/>
      <c r="I23" s="140"/>
      <c r="J23" s="140"/>
      <c r="K23" s="140"/>
      <c r="L23" s="144"/>
      <c r="M23" s="138"/>
      <c r="N23" s="138"/>
    </row>
    <row r="24" spans="2:14" ht="8.25" customHeight="1">
      <c r="B24" s="139"/>
      <c r="C24" s="140"/>
      <c r="D24" s="140"/>
      <c r="E24" s="140"/>
      <c r="F24" s="140"/>
      <c r="G24" s="140"/>
      <c r="H24" s="140"/>
      <c r="I24" s="140"/>
      <c r="J24" s="140"/>
      <c r="K24" s="140"/>
      <c r="L24" s="144"/>
      <c r="M24" s="138"/>
      <c r="N24" s="138"/>
    </row>
    <row r="25" spans="2:14" ht="16.5" customHeight="1">
      <c r="B25" s="110" t="s">
        <v>2352</v>
      </c>
      <c r="C25" s="159">
        <f>ECE</f>
        <v>0</v>
      </c>
      <c r="D25" s="159"/>
      <c r="E25" s="159">
        <f>NCE+IF(Other=TRUE,EOS,0)</f>
        <v>0</v>
      </c>
      <c r="F25" s="111" t="s">
        <v>3607</v>
      </c>
      <c r="G25" s="174"/>
      <c r="H25" s="112" t="s">
        <v>4723</v>
      </c>
      <c r="I25" s="174"/>
      <c r="J25" s="112" t="s">
        <v>4724</v>
      </c>
      <c r="K25" s="174"/>
      <c r="L25" s="144"/>
      <c r="M25" s="138"/>
      <c r="N25" s="138"/>
    </row>
    <row r="26" spans="2:14" ht="4.5" customHeight="1">
      <c r="B26" s="110"/>
      <c r="C26" s="112"/>
      <c r="D26" s="112"/>
      <c r="E26" s="112"/>
      <c r="F26" s="111"/>
      <c r="G26" s="111"/>
      <c r="H26" s="111"/>
      <c r="I26" s="111"/>
      <c r="J26" s="111"/>
      <c r="K26" s="111"/>
      <c r="L26" s="145"/>
      <c r="M26" s="138"/>
      <c r="N26" s="138"/>
    </row>
    <row r="27" spans="2:14" ht="16.5" customHeight="1">
      <c r="B27" s="110" t="s">
        <v>2353</v>
      </c>
      <c r="C27" s="159">
        <f>IF(EMC=0,0,ROUNDDOWN(((IF(OR(K48=3,K48=5),EMC,0)+IF(OR(K48=3,K48=5),EPS,200)-200)/1.16),0))</f>
        <v>0</v>
      </c>
      <c r="D27" s="161"/>
      <c r="E27" s="161">
        <f>ROUNDDOWN(((IF(OR(K48=3,K48=5),NMC+NPS+EPS+EMC,200)-200)/1.16),0)-C27+IF(OR(K48=3,K48=5),IF(Other=TRUE,OS,0),0)</f>
        <v>0</v>
      </c>
      <c r="F27" s="112"/>
      <c r="G27" s="143" t="s">
        <v>415</v>
      </c>
      <c r="H27" s="140"/>
      <c r="I27" s="140"/>
      <c r="J27" s="143"/>
      <c r="K27" s="158">
        <f>K25</f>
        <v>0</v>
      </c>
      <c r="L27" s="144"/>
      <c r="M27" s="138"/>
      <c r="N27" s="138"/>
    </row>
    <row r="28" spans="2:14" ht="4.5" customHeight="1">
      <c r="B28" s="110"/>
      <c r="C28" s="112"/>
      <c r="D28" s="112"/>
      <c r="E28" s="112"/>
      <c r="F28" s="111"/>
      <c r="G28" s="111"/>
      <c r="H28" s="111"/>
      <c r="I28" s="111"/>
      <c r="J28" s="111"/>
      <c r="K28" s="111"/>
      <c r="L28" s="145"/>
      <c r="M28" s="138"/>
      <c r="N28" s="138"/>
    </row>
    <row r="29" spans="2:14" ht="16.5" customHeight="1">
      <c r="B29" s="110" t="s">
        <v>2354</v>
      </c>
      <c r="C29" s="159">
        <f>IF(EMC+ESC=0,0,ROUNDDOWN(((IF(AND(K48&lt;&gt;1,K48&lt;&gt;2,K48&lt;&gt;3,K48&lt;&gt;5),EMC+EPS,200)+ESC-200)/1.16),0))</f>
        <v>0</v>
      </c>
      <c r="D29" s="161"/>
      <c r="E29" s="161">
        <f>ROUNDDOWN(((IF(AND(K48&lt;&gt;1,K48&lt;&gt;2,K48&lt;&gt;3,K48&lt;&gt;5),EMC+NMC+EPS+NPS,200)+NSC+ESC-200)/1.16),0)-C29+IF(AND(K48&lt;&gt;1,K48&lt;&gt;2,K48&lt;&gt;3,K48&lt;&gt;5),IF(Other=TRUE,OS,0),0)</f>
        <v>0</v>
      </c>
      <c r="F29" s="111" t="s">
        <v>3607</v>
      </c>
      <c r="G29" s="174"/>
      <c r="H29" s="112" t="s">
        <v>4723</v>
      </c>
      <c r="I29" s="174"/>
      <c r="J29" s="112" t="s">
        <v>4741</v>
      </c>
      <c r="K29" s="174"/>
      <c r="L29" s="144"/>
      <c r="M29" s="138"/>
      <c r="N29" s="138"/>
    </row>
    <row r="30" spans="2:14" ht="4.5" customHeight="1">
      <c r="B30" s="110"/>
      <c r="C30" s="112"/>
      <c r="D30" s="112"/>
      <c r="E30" s="112"/>
      <c r="F30" s="111"/>
      <c r="G30" s="111"/>
      <c r="H30" s="111"/>
      <c r="I30" s="111"/>
      <c r="J30" s="111"/>
      <c r="K30" s="111"/>
      <c r="L30" s="145"/>
      <c r="M30" s="138"/>
      <c r="N30" s="138"/>
    </row>
    <row r="31" spans="2:14" ht="16.5" customHeight="1">
      <c r="B31" s="110" t="s">
        <v>3604</v>
      </c>
      <c r="C31" s="160">
        <f>ESEC</f>
        <v>0</v>
      </c>
      <c r="D31" s="162"/>
      <c r="E31" s="162">
        <f>NSEC</f>
        <v>0</v>
      </c>
      <c r="F31" s="111" t="s">
        <v>3607</v>
      </c>
      <c r="G31" s="174"/>
      <c r="H31" s="112" t="s">
        <v>4723</v>
      </c>
      <c r="I31" s="174"/>
      <c r="J31" s="112" t="s">
        <v>4742</v>
      </c>
      <c r="K31" s="174"/>
      <c r="L31" s="144"/>
      <c r="M31" s="138"/>
      <c r="N31" s="138"/>
    </row>
    <row r="32" spans="2:14" ht="4.5" customHeight="1">
      <c r="B32" s="110"/>
      <c r="C32" s="140"/>
      <c r="D32" s="140"/>
      <c r="E32" s="140"/>
      <c r="F32" s="111"/>
      <c r="G32" s="111"/>
      <c r="H32" s="111"/>
      <c r="I32" s="111"/>
      <c r="J32" s="111"/>
      <c r="K32" s="111"/>
      <c r="L32" s="145"/>
      <c r="M32" s="138"/>
      <c r="N32" s="138"/>
    </row>
    <row r="33" spans="2:14" ht="16.5" customHeight="1">
      <c r="B33" s="139"/>
      <c r="C33" s="140"/>
      <c r="D33" s="140"/>
      <c r="E33" s="140"/>
      <c r="F33" s="140"/>
      <c r="G33" s="143" t="s">
        <v>4725</v>
      </c>
      <c r="H33" s="143"/>
      <c r="I33" s="143"/>
      <c r="J33" s="143"/>
      <c r="K33" s="158">
        <f>K26+K28</f>
        <v>0</v>
      </c>
      <c r="L33" s="144"/>
      <c r="M33" s="138"/>
      <c r="N33" s="138"/>
    </row>
    <row r="34" spans="2:14" ht="4.5" customHeight="1">
      <c r="B34" s="110"/>
      <c r="C34" s="140"/>
      <c r="D34" s="140"/>
      <c r="E34" s="140"/>
      <c r="F34" s="111"/>
      <c r="G34" s="111"/>
      <c r="H34" s="111"/>
      <c r="I34" s="111"/>
      <c r="J34" s="111"/>
      <c r="K34" s="111"/>
      <c r="L34" s="145"/>
      <c r="M34" s="138"/>
      <c r="N34" s="138"/>
    </row>
    <row r="35" spans="2:14" ht="16.5" customHeight="1">
      <c r="B35" s="139"/>
      <c r="C35" s="253" t="s">
        <v>416</v>
      </c>
      <c r="D35" s="140"/>
      <c r="E35" s="254">
        <f>IF(VLOOKUP(K47,District!A1:Q784,17,FALSE)=District!Q1,"",VLOOKUP(K47,District!A1:Q784,17,FALSE))</f>
      </c>
      <c r="F35" s="140"/>
      <c r="G35" s="140"/>
      <c r="H35" s="140"/>
      <c r="I35" s="140"/>
      <c r="J35" s="140"/>
      <c r="K35" s="140"/>
      <c r="L35" s="144"/>
      <c r="M35" s="138"/>
      <c r="N35" s="138"/>
    </row>
    <row r="36" spans="2:14" ht="4.5" customHeight="1">
      <c r="B36" s="110"/>
      <c r="C36" s="140"/>
      <c r="D36" s="140"/>
      <c r="E36" s="140"/>
      <c r="F36" s="111"/>
      <c r="G36" s="111"/>
      <c r="H36" s="111"/>
      <c r="I36" s="111"/>
      <c r="J36" s="111"/>
      <c r="K36" s="111"/>
      <c r="L36" s="145"/>
      <c r="M36" s="138"/>
      <c r="N36" s="138"/>
    </row>
    <row r="37" spans="2:14" ht="16.5" customHeight="1">
      <c r="B37" s="139"/>
      <c r="C37" s="253" t="s">
        <v>1546</v>
      </c>
      <c r="D37" s="140"/>
      <c r="E37" s="255">
        <f>IF(VLOOKUP(K47,District!A1:Q784,14,FALSE)=District!N1,"",VLOOKUP(K47,District!A1:Q784,14,FALSE))</f>
      </c>
      <c r="F37" s="140"/>
      <c r="G37" s="140"/>
      <c r="H37" s="140"/>
      <c r="I37" s="140"/>
      <c r="J37" s="140"/>
      <c r="K37" s="140"/>
      <c r="L37" s="144"/>
      <c r="M37" s="138"/>
      <c r="N37" s="138"/>
    </row>
    <row r="38" spans="2:14" ht="4.5" customHeight="1">
      <c r="B38" s="110"/>
      <c r="C38" s="253"/>
      <c r="D38" s="140"/>
      <c r="E38" s="255"/>
      <c r="F38" s="111"/>
      <c r="G38" s="111"/>
      <c r="H38" s="111"/>
      <c r="I38" s="111"/>
      <c r="J38" s="111"/>
      <c r="K38" s="111"/>
      <c r="L38" s="145"/>
      <c r="M38" s="138"/>
      <c r="N38" s="138"/>
    </row>
    <row r="39" spans="2:14" ht="16.5" customHeight="1">
      <c r="B39" s="139"/>
      <c r="C39" s="253" t="s">
        <v>1547</v>
      </c>
      <c r="D39" s="140"/>
      <c r="E39" s="255">
        <f>IF(VLOOKUP(K47,District!A1:Q784,15,FALSE)=District!O1,"",VLOOKUP(K47,District!A1:Q784,15,FALSE))</f>
      </c>
      <c r="F39" s="140"/>
      <c r="G39" s="140"/>
      <c r="H39" s="140"/>
      <c r="I39" s="140"/>
      <c r="J39" s="140"/>
      <c r="K39" s="140"/>
      <c r="L39" s="144"/>
      <c r="M39" s="138"/>
      <c r="N39" s="138"/>
    </row>
    <row r="40" spans="2:14" ht="4.5" customHeight="1">
      <c r="B40" s="110"/>
      <c r="C40" s="253"/>
      <c r="D40" s="140"/>
      <c r="E40" s="255"/>
      <c r="F40" s="111"/>
      <c r="G40" s="111"/>
      <c r="H40" s="111"/>
      <c r="I40" s="111"/>
      <c r="J40" s="111"/>
      <c r="K40" s="111"/>
      <c r="L40" s="145"/>
      <c r="M40" s="138"/>
      <c r="N40" s="138"/>
    </row>
    <row r="41" spans="2:14" ht="16.5" customHeight="1">
      <c r="B41" s="139"/>
      <c r="C41" s="253" t="s">
        <v>2472</v>
      </c>
      <c r="D41" s="140"/>
      <c r="E41" s="262">
        <f>IF('Table of Contents'!K45=1,1,VLOOKUP(VLOOKUP('Table of Contents'!K45,District!$A$1:$C$784,3,FALSE),RegionalCostFactor!$B$2:$F$59,5,FALSE))</f>
        <v>1</v>
      </c>
      <c r="F41" s="140"/>
      <c r="G41" s="140"/>
      <c r="H41" s="140"/>
      <c r="I41" s="140"/>
      <c r="J41" s="140"/>
      <c r="K41" s="140"/>
      <c r="L41" s="144"/>
      <c r="M41" s="138"/>
      <c r="N41" s="138"/>
    </row>
    <row r="42" spans="2:12" ht="13.5" thickBot="1">
      <c r="B42" s="146"/>
      <c r="C42" s="147"/>
      <c r="D42" s="147"/>
      <c r="E42" s="147"/>
      <c r="F42" s="147"/>
      <c r="G42" s="148"/>
      <c r="H42" s="148"/>
      <c r="I42" s="148"/>
      <c r="J42" s="148"/>
      <c r="K42" s="148"/>
      <c r="L42" s="149"/>
    </row>
    <row r="43" ht="12.75"/>
    <row r="44" ht="12.75">
      <c r="K44" s="172" t="b">
        <v>0</v>
      </c>
    </row>
    <row r="45" ht="12.75"/>
    <row r="46" spans="2:4" ht="12.75">
      <c r="B46" s="251"/>
      <c r="C46" s="251"/>
      <c r="D46" s="251"/>
    </row>
    <row r="47" ht="12.75">
      <c r="K47" s="175">
        <v>1</v>
      </c>
    </row>
    <row r="48" ht="12.75">
      <c r="K48" s="172">
        <v>1</v>
      </c>
    </row>
    <row r="49" ht="12.75">
      <c r="K49" s="175">
        <v>1</v>
      </c>
    </row>
  </sheetData>
  <sheetProtection sheet="1" objects="1" scenarios="1"/>
  <mergeCells count="10">
    <mergeCell ref="C4:F4"/>
    <mergeCell ref="H4:K4"/>
    <mergeCell ref="G15:K15"/>
    <mergeCell ref="G19:K19"/>
    <mergeCell ref="C15:E15"/>
    <mergeCell ref="C6:E6"/>
    <mergeCell ref="C8:E8"/>
    <mergeCell ref="C12:D12"/>
    <mergeCell ref="C17:E17"/>
    <mergeCell ref="G17:K17"/>
  </mergeCells>
  <printOptions horizontalCentered="1"/>
  <pageMargins left="0.5" right="0.5" top="1" bottom="0" header="0" footer="0"/>
  <pageSetup horizontalDpi="300" verticalDpi="3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J38"/>
  <sheetViews>
    <sheetView showGridLines="0" showRowColHeaders="0" showZeros="0" zoomScale="75" zoomScaleNormal="75" workbookViewId="0" topLeftCell="A1">
      <selection activeCell="B6" sqref="B6"/>
    </sheetView>
  </sheetViews>
  <sheetFormatPr defaultColWidth="9.140625" defaultRowHeight="12.75"/>
  <cols>
    <col min="1" max="1" width="6.57421875" style="0" customWidth="1"/>
    <col min="2" max="2" width="22.140625" style="0" customWidth="1"/>
    <col min="3" max="4" width="12.7109375" style="0" customWidth="1"/>
    <col min="5" max="5" width="11.7109375" style="0" customWidth="1"/>
    <col min="6" max="6" width="15.7109375" style="0" customWidth="1"/>
    <col min="7" max="7" width="20.7109375" style="0" customWidth="1"/>
  </cols>
  <sheetData>
    <row r="1" ht="12.75" customHeight="1" thickBot="1"/>
    <row r="2" spans="2:7" ht="21" thickBot="1">
      <c r="B2" s="328" t="s">
        <v>4753</v>
      </c>
      <c r="C2" s="329"/>
      <c r="D2" s="329"/>
      <c r="E2" s="329"/>
      <c r="F2" s="329"/>
      <c r="G2" s="330"/>
    </row>
    <row r="3" spans="2:10" ht="21" thickBot="1">
      <c r="B3" s="224"/>
      <c r="C3" s="225"/>
      <c r="D3" s="225"/>
      <c r="E3" s="225"/>
      <c r="F3" s="227" t="s">
        <v>4772</v>
      </c>
      <c r="G3" s="226">
        <v>36678</v>
      </c>
      <c r="H3" s="218"/>
      <c r="I3" s="218"/>
      <c r="J3" s="218"/>
    </row>
    <row r="4" spans="2:7" ht="16.5" customHeight="1">
      <c r="B4" s="103" t="s">
        <v>4773</v>
      </c>
      <c r="C4" s="104"/>
      <c r="D4" s="104"/>
      <c r="E4" s="104"/>
      <c r="F4" s="104"/>
      <c r="G4" s="105"/>
    </row>
    <row r="5" spans="2:7" ht="16.5" customHeight="1">
      <c r="B5" s="79"/>
      <c r="C5" s="94" t="s">
        <v>4748</v>
      </c>
      <c r="D5" s="95"/>
      <c r="E5" s="94" t="s">
        <v>351</v>
      </c>
      <c r="F5" s="95"/>
      <c r="G5" s="263" t="s">
        <v>3191</v>
      </c>
    </row>
    <row r="6" spans="1:10" ht="16.5" customHeight="1">
      <c r="A6" s="5">
        <v>2</v>
      </c>
      <c r="B6" s="123" t="str">
        <f>VLOOKUP(A6,Grade,2)</f>
        <v>PreK-6</v>
      </c>
      <c r="C6" s="331">
        <f>ECE</f>
        <v>0</v>
      </c>
      <c r="D6" s="331"/>
      <c r="E6" s="176"/>
      <c r="F6" s="95"/>
      <c r="G6" s="97">
        <f>IF(I6=FALSE,0,E6*C6*RCF)</f>
        <v>0</v>
      </c>
      <c r="I6" s="5" t="b">
        <f>ISNUMBER(J6)</f>
        <v>1</v>
      </c>
      <c r="J6" s="5">
        <f>C6*E6</f>
        <v>0</v>
      </c>
    </row>
    <row r="7" spans="1:10" ht="16.5" customHeight="1">
      <c r="A7" s="5">
        <v>3</v>
      </c>
      <c r="B7" s="123" t="str">
        <f>VLOOKUP(A7,Grade,2)</f>
        <v>7-9</v>
      </c>
      <c r="C7" s="331">
        <f>'Capacity Calculation'!C27</f>
        <v>0</v>
      </c>
      <c r="D7" s="331"/>
      <c r="E7" s="176"/>
      <c r="F7" s="95"/>
      <c r="G7" s="97">
        <f>IF(I7=FALSE,0,E7*C7*RCF)</f>
        <v>0</v>
      </c>
      <c r="I7" s="5" t="b">
        <f>ISNUMBER(J7)</f>
        <v>1</v>
      </c>
      <c r="J7" s="5">
        <f>C7*E7</f>
        <v>0</v>
      </c>
    </row>
    <row r="8" spans="1:10" ht="16.5" customHeight="1">
      <c r="A8" s="5">
        <v>4</v>
      </c>
      <c r="B8" s="123" t="str">
        <f>VLOOKUP(A8,Grade,2)</f>
        <v>7-12</v>
      </c>
      <c r="C8" s="331">
        <f>'Capacity Calculation'!C29</f>
        <v>0</v>
      </c>
      <c r="D8" s="331"/>
      <c r="E8" s="176"/>
      <c r="F8" s="95"/>
      <c r="G8" s="97">
        <f>IF(I8=FALSE,0,E8*C8*RCF)</f>
        <v>0</v>
      </c>
      <c r="I8" s="5" t="b">
        <f>ISNUMBER(J8)</f>
        <v>1</v>
      </c>
      <c r="J8" s="5">
        <f>C8*E8</f>
        <v>0</v>
      </c>
    </row>
    <row r="9" spans="1:10" ht="16.5" customHeight="1">
      <c r="A9" s="248">
        <v>1</v>
      </c>
      <c r="B9" s="123" t="str">
        <f>VLOOKUP(A9,SpecialEducation,2)</f>
        <v>Special Education</v>
      </c>
      <c r="C9" s="332">
        <f>ESEC</f>
        <v>0</v>
      </c>
      <c r="D9" s="332"/>
      <c r="E9" s="176" t="str">
        <f>VLOOKUP(A9,SpecialEducation,3)</f>
        <v>Construction</v>
      </c>
      <c r="F9" s="95"/>
      <c r="G9" s="97">
        <f>IF(I9=FALSE,0,E9*C9*RCF)</f>
        <v>0</v>
      </c>
      <c r="I9" s="5" t="b">
        <f>ISNUMBER(J9)</f>
        <v>0</v>
      </c>
      <c r="J9" s="5" t="e">
        <f>C9*E9</f>
        <v>#VALUE!</v>
      </c>
    </row>
    <row r="10" spans="1:10" ht="16.5" customHeight="1">
      <c r="A10" s="5"/>
      <c r="B10" s="131"/>
      <c r="C10" s="99"/>
      <c r="D10" s="99"/>
      <c r="E10" s="99"/>
      <c r="F10" s="100" t="s">
        <v>3195</v>
      </c>
      <c r="G10" s="101">
        <f>SUM(G6:G9)</f>
        <v>0</v>
      </c>
      <c r="I10" s="5"/>
      <c r="J10" s="5"/>
    </row>
    <row r="11" spans="1:10" ht="9" customHeight="1">
      <c r="A11" s="5"/>
      <c r="B11" s="98"/>
      <c r="C11" s="99"/>
      <c r="D11" s="99"/>
      <c r="E11" s="99"/>
      <c r="F11" s="99"/>
      <c r="G11" s="102"/>
      <c r="I11" s="5"/>
      <c r="J11" s="5"/>
    </row>
    <row r="12" spans="2:7" ht="20.25">
      <c r="B12" s="103" t="s">
        <v>3196</v>
      </c>
      <c r="C12" s="104"/>
      <c r="D12" s="104"/>
      <c r="E12" s="104"/>
      <c r="F12" s="104"/>
      <c r="G12" s="105"/>
    </row>
    <row r="13" spans="2:7" ht="16.5" customHeight="1">
      <c r="B13" s="79"/>
      <c r="C13" s="94" t="s">
        <v>4748</v>
      </c>
      <c r="D13" s="95"/>
      <c r="E13" s="94" t="s">
        <v>351</v>
      </c>
      <c r="F13" s="95"/>
      <c r="G13" s="96"/>
    </row>
    <row r="14" spans="1:10" ht="16.5" customHeight="1">
      <c r="A14" s="5">
        <v>2</v>
      </c>
      <c r="B14" s="123" t="str">
        <f>VLOOKUP(A14,Grade,2)</f>
        <v>PreK-6</v>
      </c>
      <c r="C14" s="331">
        <f>ECE</f>
        <v>0</v>
      </c>
      <c r="D14" s="331"/>
      <c r="E14" s="176"/>
      <c r="F14" s="95"/>
      <c r="G14" s="97">
        <f>IF(I14=FALSE,0,E14*C14*RCF)</f>
        <v>0</v>
      </c>
      <c r="I14" s="5" t="b">
        <f>ISNUMBER(J14)</f>
        <v>1</v>
      </c>
      <c r="J14" s="5">
        <f>C14*E14</f>
        <v>0</v>
      </c>
    </row>
    <row r="15" spans="1:10" ht="16.5" customHeight="1">
      <c r="A15" s="5">
        <v>3</v>
      </c>
      <c r="B15" s="123" t="str">
        <f>VLOOKUP(A15,Grade,2)</f>
        <v>7-9</v>
      </c>
      <c r="C15" s="331">
        <f>'Capacity Calculation'!C27</f>
        <v>0</v>
      </c>
      <c r="D15" s="331"/>
      <c r="E15" s="176"/>
      <c r="F15" s="95"/>
      <c r="G15" s="97">
        <f>IF(I15=FALSE,0,E15*C15*RCF)</f>
        <v>0</v>
      </c>
      <c r="I15" s="5" t="b">
        <f>ISNUMBER(J15)</f>
        <v>1</v>
      </c>
      <c r="J15" s="5">
        <f>C15*E15</f>
        <v>0</v>
      </c>
    </row>
    <row r="16" spans="1:10" ht="16.5" customHeight="1">
      <c r="A16" s="5">
        <v>4</v>
      </c>
      <c r="B16" s="123" t="str">
        <f>VLOOKUP(A16,Grade,2)</f>
        <v>7-12</v>
      </c>
      <c r="C16" s="331">
        <f>'Capacity Calculation'!C29</f>
        <v>0</v>
      </c>
      <c r="D16" s="331"/>
      <c r="E16" s="176"/>
      <c r="F16" s="95"/>
      <c r="G16" s="97">
        <f>IF(I16=FALSE,0,E16*C16*RCF)</f>
        <v>0</v>
      </c>
      <c r="I16" s="5" t="b">
        <f>ISNUMBER(J16)</f>
        <v>1</v>
      </c>
      <c r="J16" s="5">
        <f>C16*E16</f>
        <v>0</v>
      </c>
    </row>
    <row r="17" spans="1:10" ht="16.5" customHeight="1">
      <c r="A17" s="248">
        <v>3</v>
      </c>
      <c r="B17" s="123" t="str">
        <f>VLOOKUP(A17,SpecialEducation,2)</f>
        <v>Sp Ed - D Detached</v>
      </c>
      <c r="C17" s="332">
        <f>ESEC</f>
        <v>0</v>
      </c>
      <c r="D17" s="332"/>
      <c r="E17" s="176"/>
      <c r="F17" s="95"/>
      <c r="G17" s="97">
        <f>IF(I17=FALSE,0,E17*C17*RCF)</f>
        <v>0</v>
      </c>
      <c r="I17" s="5" t="b">
        <f>ISNUMBER(J17)</f>
        <v>1</v>
      </c>
      <c r="J17" s="5">
        <f>C17*E17</f>
        <v>0</v>
      </c>
    </row>
    <row r="18" spans="1:10" ht="16.5" customHeight="1">
      <c r="A18" s="5"/>
      <c r="B18" s="131"/>
      <c r="C18" s="99"/>
      <c r="D18" s="99"/>
      <c r="E18" s="99"/>
      <c r="F18" s="100" t="s">
        <v>3197</v>
      </c>
      <c r="G18" s="101">
        <f>SUM(G14:G17)</f>
        <v>0</v>
      </c>
      <c r="I18" s="5"/>
      <c r="J18" s="5"/>
    </row>
    <row r="19" spans="2:7" ht="9" customHeight="1">
      <c r="B19" s="98"/>
      <c r="C19" s="99"/>
      <c r="D19" s="99"/>
      <c r="E19" s="99"/>
      <c r="F19" s="99"/>
      <c r="G19" s="102"/>
    </row>
    <row r="20" spans="2:7" ht="16.5" customHeight="1" thickBot="1">
      <c r="B20" s="106"/>
      <c r="C20" s="107"/>
      <c r="D20" s="107"/>
      <c r="E20" s="66"/>
      <c r="F20" s="66" t="s">
        <v>4731</v>
      </c>
      <c r="G20" s="108">
        <f>G10+G18</f>
        <v>0</v>
      </c>
    </row>
    <row r="21" spans="2:7" ht="6" customHeight="1">
      <c r="B21" s="73"/>
      <c r="C21" s="74"/>
      <c r="D21" s="74"/>
      <c r="E21" s="74"/>
      <c r="F21" s="74"/>
      <c r="G21" s="75"/>
    </row>
    <row r="22" spans="2:7" ht="16.5" customHeight="1">
      <c r="B22" s="103" t="s">
        <v>3198</v>
      </c>
      <c r="C22" s="104"/>
      <c r="D22" s="104"/>
      <c r="E22" s="104"/>
      <c r="F22" s="104"/>
      <c r="G22" s="105"/>
    </row>
    <row r="23" spans="2:7" ht="16.5" customHeight="1">
      <c r="B23" s="79"/>
      <c r="C23" s="94" t="s">
        <v>4748</v>
      </c>
      <c r="D23" s="95"/>
      <c r="E23" s="94" t="s">
        <v>351</v>
      </c>
      <c r="F23" s="95"/>
      <c r="G23" s="96"/>
    </row>
    <row r="24" spans="1:10" ht="16.5" customHeight="1">
      <c r="A24" s="5">
        <v>2</v>
      </c>
      <c r="B24" s="123" t="str">
        <f>VLOOKUP(A24,Grade,2)</f>
        <v>PreK-6</v>
      </c>
      <c r="C24" s="331">
        <f>NCE+IF(Other=TRUE,EOS,0)</f>
        <v>0</v>
      </c>
      <c r="D24" s="331"/>
      <c r="E24" s="176"/>
      <c r="F24" s="130"/>
      <c r="G24" s="97">
        <f>IF(I24=FALSE,0,E24*C24*RCF)</f>
        <v>0</v>
      </c>
      <c r="I24" s="5" t="b">
        <f>ISNUMBER(J24)</f>
        <v>1</v>
      </c>
      <c r="J24" s="5">
        <f>C24*E24</f>
        <v>0</v>
      </c>
    </row>
    <row r="25" spans="1:10" ht="16.5" customHeight="1">
      <c r="A25" s="5">
        <v>3</v>
      </c>
      <c r="B25" s="123" t="str">
        <f>VLOOKUP(A25,Grade,2)</f>
        <v>7-9</v>
      </c>
      <c r="C25" s="331">
        <f>'Capacity Calculation'!E27</f>
        <v>0</v>
      </c>
      <c r="D25" s="331"/>
      <c r="E25" s="176"/>
      <c r="F25" s="95"/>
      <c r="G25" s="97">
        <f>IF(I25=FALSE,0,E25*C25*RCF)</f>
        <v>0</v>
      </c>
      <c r="I25" s="5" t="b">
        <f>ISNUMBER(J25)</f>
        <v>1</v>
      </c>
      <c r="J25" s="5">
        <f>C25*E25</f>
        <v>0</v>
      </c>
    </row>
    <row r="26" spans="1:10" ht="16.5" customHeight="1">
      <c r="A26" s="5">
        <v>4</v>
      </c>
      <c r="B26" s="123" t="str">
        <f>VLOOKUP(A26,Grade,2)</f>
        <v>7-12</v>
      </c>
      <c r="C26" s="331">
        <f>'Capacity Calculation'!E29</f>
        <v>0</v>
      </c>
      <c r="D26" s="331"/>
      <c r="E26" s="176"/>
      <c r="F26" s="95"/>
      <c r="G26" s="97">
        <f>IF(I26=FALSE,0,E26*C26*RCF)</f>
        <v>0</v>
      </c>
      <c r="I26" s="5" t="b">
        <f>ISNUMBER(J26)</f>
        <v>1</v>
      </c>
      <c r="J26" s="5">
        <f>C26*E26</f>
        <v>0</v>
      </c>
    </row>
    <row r="27" spans="1:10" ht="16.5" customHeight="1">
      <c r="A27" s="248">
        <v>1</v>
      </c>
      <c r="B27" s="123" t="str">
        <f>VLOOKUP(A27,SpecialEducation,2)</f>
        <v>Special Education</v>
      </c>
      <c r="C27" s="332">
        <f>NSEC</f>
        <v>0</v>
      </c>
      <c r="D27" s="332"/>
      <c r="E27" s="176" t="str">
        <f>VLOOKUP(A27,SpecialEducation,3)</f>
        <v>Construction</v>
      </c>
      <c r="F27" s="95"/>
      <c r="G27" s="97">
        <f>IF(I27=FALSE,0,E27*C27*RCF)</f>
        <v>0</v>
      </c>
      <c r="I27" s="5" t="b">
        <f>ISNUMBER(J27)</f>
        <v>0</v>
      </c>
      <c r="J27" s="5" t="e">
        <f>C27*E27</f>
        <v>#VALUE!</v>
      </c>
    </row>
    <row r="28" spans="1:7" ht="16.5" customHeight="1">
      <c r="A28" s="5"/>
      <c r="B28" s="131"/>
      <c r="C28" s="99"/>
      <c r="D28" s="99"/>
      <c r="E28" s="99"/>
      <c r="F28" s="100" t="s">
        <v>4796</v>
      </c>
      <c r="G28" s="101">
        <f>SUM(G24:G27)</f>
        <v>0</v>
      </c>
    </row>
    <row r="29" spans="1:7" ht="16.5" customHeight="1">
      <c r="A29" s="5"/>
      <c r="B29" s="98"/>
      <c r="C29" s="99"/>
      <c r="D29" s="99"/>
      <c r="E29" s="99"/>
      <c r="F29" s="99"/>
      <c r="G29" s="102"/>
    </row>
    <row r="30" spans="1:7" ht="16.5" customHeight="1">
      <c r="A30" s="5"/>
      <c r="B30" s="103" t="s">
        <v>3199</v>
      </c>
      <c r="C30" s="104"/>
      <c r="D30" s="104"/>
      <c r="E30" s="104"/>
      <c r="F30" s="104"/>
      <c r="G30" s="105"/>
    </row>
    <row r="31" spans="1:7" ht="16.5" customHeight="1">
      <c r="A31" s="5"/>
      <c r="B31" s="79"/>
      <c r="C31" s="94" t="s">
        <v>4748</v>
      </c>
      <c r="D31" s="95"/>
      <c r="E31" s="94" t="s">
        <v>351</v>
      </c>
      <c r="F31" s="95"/>
      <c r="G31" s="96"/>
    </row>
    <row r="32" spans="1:10" ht="16.5" customHeight="1">
      <c r="A32" s="5">
        <v>2</v>
      </c>
      <c r="B32" s="123" t="str">
        <f>VLOOKUP(A32,Grade,2)</f>
        <v>PreK-6</v>
      </c>
      <c r="C32" s="331">
        <f>NCE+IF(Other=TRUE,EOS,0)</f>
        <v>0</v>
      </c>
      <c r="D32" s="331"/>
      <c r="E32" s="176"/>
      <c r="F32" s="95"/>
      <c r="G32" s="97">
        <f>IF(I32=FALSE,0,E32*C32*RCF)</f>
        <v>0</v>
      </c>
      <c r="I32" s="5" t="b">
        <f>ISNUMBER(J32)</f>
        <v>1</v>
      </c>
      <c r="J32" s="5">
        <f>C32*E32</f>
        <v>0</v>
      </c>
    </row>
    <row r="33" spans="1:10" ht="16.5" customHeight="1">
      <c r="A33" s="5">
        <v>3</v>
      </c>
      <c r="B33" s="123" t="str">
        <f>VLOOKUP(A33,Grade,2)</f>
        <v>7-9</v>
      </c>
      <c r="C33" s="331">
        <f>'Capacity Calculation'!E27</f>
        <v>0</v>
      </c>
      <c r="D33" s="331"/>
      <c r="E33" s="176"/>
      <c r="F33" s="95"/>
      <c r="G33" s="97">
        <f>IF(I33=FALSE,0,E33*C33*RCF)</f>
        <v>0</v>
      </c>
      <c r="I33" s="5" t="b">
        <f>ISNUMBER(J33)</f>
        <v>1</v>
      </c>
      <c r="J33" s="5">
        <f>C33*E33</f>
        <v>0</v>
      </c>
    </row>
    <row r="34" spans="1:10" ht="16.5" customHeight="1">
      <c r="A34" s="5">
        <v>4</v>
      </c>
      <c r="B34" s="123" t="str">
        <f>VLOOKUP(A34,Grade,2)</f>
        <v>7-12</v>
      </c>
      <c r="C34" s="331">
        <f>'Capacity Calculation'!E29</f>
        <v>0</v>
      </c>
      <c r="D34" s="331"/>
      <c r="E34" s="176"/>
      <c r="F34" s="95"/>
      <c r="G34" s="97">
        <f>IF(I34=FALSE,0,E34*C34*RCF)</f>
        <v>0</v>
      </c>
      <c r="I34" s="5" t="b">
        <f>ISNUMBER(J34)</f>
        <v>1</v>
      </c>
      <c r="J34" s="5">
        <f>C34*E34</f>
        <v>0</v>
      </c>
    </row>
    <row r="35" spans="1:10" ht="16.5" customHeight="1">
      <c r="A35" s="248">
        <v>1</v>
      </c>
      <c r="B35" s="123" t="str">
        <f>VLOOKUP(A35,SpecialEducation,2)</f>
        <v>Special Education</v>
      </c>
      <c r="C35" s="332">
        <f>NSEC</f>
        <v>0</v>
      </c>
      <c r="D35" s="332"/>
      <c r="E35" s="176" t="str">
        <f>VLOOKUP(A35,SpecialEducation,4)</f>
        <v>Incidental</v>
      </c>
      <c r="F35" s="95"/>
      <c r="G35" s="97">
        <f>IF(I35=FALSE,0,E35*C35*RCF)</f>
        <v>0</v>
      </c>
      <c r="I35" s="5" t="b">
        <f>ISNUMBER(J35)</f>
        <v>0</v>
      </c>
      <c r="J35" s="5" t="e">
        <f>C35*E35</f>
        <v>#VALUE!</v>
      </c>
    </row>
    <row r="36" spans="2:7" ht="16.5" customHeight="1">
      <c r="B36" s="131"/>
      <c r="C36" s="99"/>
      <c r="D36" s="99"/>
      <c r="E36" s="99"/>
      <c r="F36" s="100" t="s">
        <v>4795</v>
      </c>
      <c r="G36" s="101">
        <f>SUM(G32:G35)</f>
        <v>0</v>
      </c>
    </row>
    <row r="37" spans="2:7" ht="16.5" customHeight="1">
      <c r="B37" s="98"/>
      <c r="C37" s="99"/>
      <c r="D37" s="99"/>
      <c r="E37" s="99"/>
      <c r="F37" s="99"/>
      <c r="G37" s="102"/>
    </row>
    <row r="38" spans="2:7" ht="18.75" thickBot="1">
      <c r="B38" s="106"/>
      <c r="C38" s="107"/>
      <c r="D38" s="107"/>
      <c r="E38" s="66"/>
      <c r="F38" s="66" t="s">
        <v>4732</v>
      </c>
      <c r="G38" s="108">
        <f>G28+G36</f>
        <v>0</v>
      </c>
    </row>
  </sheetData>
  <mergeCells count="17">
    <mergeCell ref="C34:D34"/>
    <mergeCell ref="C35:D35"/>
    <mergeCell ref="C26:D26"/>
    <mergeCell ref="C24:D24"/>
    <mergeCell ref="C32:D32"/>
    <mergeCell ref="C27:D27"/>
    <mergeCell ref="C25:D25"/>
    <mergeCell ref="C33:D33"/>
    <mergeCell ref="C17:D17"/>
    <mergeCell ref="C14:D14"/>
    <mergeCell ref="C8:D8"/>
    <mergeCell ref="C7:D7"/>
    <mergeCell ref="C15:D15"/>
    <mergeCell ref="B2:G2"/>
    <mergeCell ref="C6:D6"/>
    <mergeCell ref="C9:D9"/>
    <mergeCell ref="C16:D16"/>
  </mergeCells>
  <printOptions horizontalCentered="1"/>
  <pageMargins left="0.5" right="0.5" top="1" bottom="0" header="0" footer="0"/>
  <pageSetup fitToHeight="1" fitToWidth="1" horizontalDpi="300" verticalDpi="3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N158"/>
  <sheetViews>
    <sheetView showGridLines="0" showRowColHeaders="0" showZeros="0" zoomScale="75" zoomScaleNormal="75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22.140625" style="0" customWidth="1"/>
    <col min="3" max="3" width="10.57421875" style="0" hidden="1" customWidth="1"/>
    <col min="4" max="5" width="10.57421875" style="0" customWidth="1"/>
    <col min="6" max="6" width="20.7109375" style="0" customWidth="1"/>
    <col min="7" max="7" width="12.7109375" style="0" hidden="1" customWidth="1"/>
    <col min="8" max="8" width="15.7109375" style="0" customWidth="1"/>
    <col min="9" max="9" width="12.7109375" style="0" customWidth="1"/>
  </cols>
  <sheetData>
    <row r="1" ht="12" customHeight="1"/>
    <row r="2" spans="7:8" ht="12" customHeight="1" hidden="1">
      <c r="G2" s="163" t="s">
        <v>4740</v>
      </c>
      <c r="H2" s="164">
        <v>27</v>
      </c>
    </row>
    <row r="3" ht="12" customHeight="1" thickBot="1"/>
    <row r="4" spans="2:9" ht="18.75" thickBot="1">
      <c r="B4" s="222" t="s">
        <v>4754</v>
      </c>
      <c r="C4" s="223"/>
      <c r="D4" s="223"/>
      <c r="E4" s="223"/>
      <c r="F4" s="223"/>
      <c r="G4" s="223"/>
      <c r="H4" s="223"/>
      <c r="I4" s="210"/>
    </row>
    <row r="5" spans="2:12" ht="12" customHeight="1">
      <c r="B5" s="219" t="s">
        <v>3203</v>
      </c>
      <c r="C5" s="220" t="s">
        <v>4726</v>
      </c>
      <c r="D5" s="220" t="s">
        <v>3204</v>
      </c>
      <c r="E5" s="220" t="s">
        <v>3530</v>
      </c>
      <c r="F5" s="220" t="s">
        <v>4744</v>
      </c>
      <c r="G5" s="220" t="s">
        <v>3528</v>
      </c>
      <c r="H5" s="220" t="s">
        <v>3206</v>
      </c>
      <c r="I5" s="221" t="s">
        <v>4749</v>
      </c>
      <c r="J5" s="1" t="s">
        <v>3531</v>
      </c>
      <c r="K5" s="1" t="s">
        <v>3531</v>
      </c>
      <c r="L5" t="s">
        <v>402</v>
      </c>
    </row>
    <row r="6" spans="2:12" ht="12" customHeight="1" thickBot="1">
      <c r="B6" s="8" t="s">
        <v>3207</v>
      </c>
      <c r="C6" s="10" t="s">
        <v>4727</v>
      </c>
      <c r="D6" s="10" t="s">
        <v>3208</v>
      </c>
      <c r="E6" s="10" t="s">
        <v>3529</v>
      </c>
      <c r="F6" s="10" t="s">
        <v>4745</v>
      </c>
      <c r="G6" s="10" t="s">
        <v>3529</v>
      </c>
      <c r="H6" s="10" t="s">
        <v>4751</v>
      </c>
      <c r="I6" s="84" t="s">
        <v>4750</v>
      </c>
      <c r="J6" s="1" t="s">
        <v>3532</v>
      </c>
      <c r="K6" s="1" t="s">
        <v>3533</v>
      </c>
      <c r="L6" t="s">
        <v>3529</v>
      </c>
    </row>
    <row r="7" spans="2:14" ht="16.5" customHeight="1" thickTop="1">
      <c r="B7" s="109" t="s">
        <v>3561</v>
      </c>
      <c r="C7" s="44"/>
      <c r="D7" s="44"/>
      <c r="E7" s="45"/>
      <c r="F7" s="201"/>
      <c r="G7" s="32">
        <f aca="true" t="shared" si="0" ref="G7:G22">D7*E7</f>
        <v>0</v>
      </c>
      <c r="H7" s="26" t="s">
        <v>4775</v>
      </c>
      <c r="I7" s="52">
        <f>IF(AND(E7&lt;L7,D7&gt;0),"550 MIN.",ROUNDDOWN(IF(AND(E7&gt;=L7,E7&lt;=770),E7/J7,IF(E7&gt;770,27,0)),0)*D7)</f>
        <v>0</v>
      </c>
      <c r="J7" s="1">
        <v>28.5</v>
      </c>
      <c r="K7" s="1">
        <f>MECS</f>
        <v>27</v>
      </c>
      <c r="L7" s="4">
        <v>550</v>
      </c>
      <c r="N7">
        <f>550/28.5</f>
        <v>19.29824561403509</v>
      </c>
    </row>
    <row r="8" spans="2:12" ht="16.5" customHeight="1">
      <c r="B8" s="114" t="s">
        <v>4755</v>
      </c>
      <c r="C8" s="42"/>
      <c r="D8" s="42"/>
      <c r="E8" s="43"/>
      <c r="F8" s="199"/>
      <c r="G8" s="30">
        <f t="shared" si="0"/>
        <v>0</v>
      </c>
      <c r="H8" s="24" t="s">
        <v>3560</v>
      </c>
      <c r="I8" s="52">
        <f aca="true" t="shared" si="1" ref="I8:I22">IF(AND(E8&lt;L8,D8&gt;0),"550 MIN.",ROUNDDOWN(IF(AND(E8&gt;=L8,E8&lt;=770),E8/J8,IF(E8&gt;770,27,0)),0)*D8)</f>
        <v>0</v>
      </c>
      <c r="J8" s="1">
        <v>28.5</v>
      </c>
      <c r="K8" s="1">
        <f aca="true" t="shared" si="2" ref="K8:K43">MECS</f>
        <v>27</v>
      </c>
      <c r="L8" s="4">
        <v>550</v>
      </c>
    </row>
    <row r="9" spans="2:12" ht="16.5" customHeight="1">
      <c r="B9" s="114" t="s">
        <v>2342</v>
      </c>
      <c r="C9" s="42"/>
      <c r="D9" s="42"/>
      <c r="E9" s="43"/>
      <c r="F9" s="199"/>
      <c r="G9" s="30">
        <f t="shared" si="0"/>
        <v>0</v>
      </c>
      <c r="H9" s="24"/>
      <c r="I9" s="52">
        <f t="shared" si="1"/>
        <v>0</v>
      </c>
      <c r="J9" s="1">
        <v>28.5</v>
      </c>
      <c r="K9" s="1">
        <f t="shared" si="2"/>
        <v>27</v>
      </c>
      <c r="L9" s="4">
        <v>550</v>
      </c>
    </row>
    <row r="10" spans="2:12" ht="16.5" customHeight="1">
      <c r="B10" s="51"/>
      <c r="C10" s="42"/>
      <c r="D10" s="42"/>
      <c r="E10" s="43"/>
      <c r="F10" s="199"/>
      <c r="G10" s="30">
        <f t="shared" si="0"/>
        <v>0</v>
      </c>
      <c r="H10" s="24"/>
      <c r="I10" s="52">
        <f t="shared" si="1"/>
        <v>0</v>
      </c>
      <c r="J10" s="1">
        <v>28.5</v>
      </c>
      <c r="K10" s="1">
        <f t="shared" si="2"/>
        <v>27</v>
      </c>
      <c r="L10" s="4">
        <v>550</v>
      </c>
    </row>
    <row r="11" spans="2:12" ht="16.5" customHeight="1">
      <c r="B11" s="51"/>
      <c r="C11" s="42"/>
      <c r="D11" s="42"/>
      <c r="E11" s="43"/>
      <c r="F11" s="199"/>
      <c r="G11" s="30">
        <f t="shared" si="0"/>
        <v>0</v>
      </c>
      <c r="H11" s="24"/>
      <c r="I11" s="52">
        <f t="shared" si="1"/>
        <v>0</v>
      </c>
      <c r="J11" s="1">
        <v>28.5</v>
      </c>
      <c r="K11" s="1">
        <f t="shared" si="2"/>
        <v>27</v>
      </c>
      <c r="L11" s="4">
        <v>550</v>
      </c>
    </row>
    <row r="12" spans="2:12" ht="16.5" customHeight="1">
      <c r="B12" s="51"/>
      <c r="C12" s="42"/>
      <c r="D12" s="42"/>
      <c r="E12" s="43"/>
      <c r="F12" s="199"/>
      <c r="G12" s="30">
        <f t="shared" si="0"/>
        <v>0</v>
      </c>
      <c r="H12" s="24"/>
      <c r="I12" s="52">
        <f t="shared" si="1"/>
        <v>0</v>
      </c>
      <c r="J12" s="1">
        <v>28.5</v>
      </c>
      <c r="K12" s="1">
        <f t="shared" si="2"/>
        <v>27</v>
      </c>
      <c r="L12" s="4">
        <v>550</v>
      </c>
    </row>
    <row r="13" spans="2:12" ht="16.5" customHeight="1">
      <c r="B13" s="51"/>
      <c r="C13" s="42"/>
      <c r="D13" s="42"/>
      <c r="E13" s="43"/>
      <c r="F13" s="199"/>
      <c r="G13" s="30">
        <f t="shared" si="0"/>
        <v>0</v>
      </c>
      <c r="H13" s="24"/>
      <c r="I13" s="52">
        <f t="shared" si="1"/>
        <v>0</v>
      </c>
      <c r="J13" s="1">
        <v>28.5</v>
      </c>
      <c r="K13" s="1">
        <f t="shared" si="2"/>
        <v>27</v>
      </c>
      <c r="L13" s="4">
        <v>550</v>
      </c>
    </row>
    <row r="14" spans="2:12" ht="16.5" customHeight="1">
      <c r="B14" s="51"/>
      <c r="C14" s="42"/>
      <c r="D14" s="42"/>
      <c r="E14" s="43"/>
      <c r="F14" s="199"/>
      <c r="G14" s="30">
        <f t="shared" si="0"/>
        <v>0</v>
      </c>
      <c r="H14" s="24"/>
      <c r="I14" s="52">
        <f t="shared" si="1"/>
        <v>0</v>
      </c>
      <c r="J14" s="1">
        <v>28.5</v>
      </c>
      <c r="K14" s="1">
        <f t="shared" si="2"/>
        <v>27</v>
      </c>
      <c r="L14" s="4">
        <v>550</v>
      </c>
    </row>
    <row r="15" spans="2:12" ht="16.5" customHeight="1">
      <c r="B15" s="51"/>
      <c r="C15" s="42"/>
      <c r="D15" s="42"/>
      <c r="E15" s="43"/>
      <c r="F15" s="199"/>
      <c r="G15" s="30">
        <f t="shared" si="0"/>
        <v>0</v>
      </c>
      <c r="H15" s="24"/>
      <c r="I15" s="52">
        <f t="shared" si="1"/>
        <v>0</v>
      </c>
      <c r="J15" s="1">
        <v>28.5</v>
      </c>
      <c r="K15" s="1">
        <f t="shared" si="2"/>
        <v>27</v>
      </c>
      <c r="L15" s="4">
        <v>550</v>
      </c>
    </row>
    <row r="16" spans="2:12" ht="16.5" customHeight="1">
      <c r="B16" s="51"/>
      <c r="C16" s="42"/>
      <c r="D16" s="42"/>
      <c r="E16" s="43"/>
      <c r="F16" s="199"/>
      <c r="G16" s="30">
        <f t="shared" si="0"/>
        <v>0</v>
      </c>
      <c r="H16" s="24"/>
      <c r="I16" s="52">
        <f t="shared" si="1"/>
        <v>0</v>
      </c>
      <c r="J16" s="1">
        <v>28.5</v>
      </c>
      <c r="K16" s="1">
        <f t="shared" si="2"/>
        <v>27</v>
      </c>
      <c r="L16" s="4">
        <v>550</v>
      </c>
    </row>
    <row r="17" spans="2:12" ht="16.5" customHeight="1">
      <c r="B17" s="51"/>
      <c r="C17" s="42"/>
      <c r="D17" s="42"/>
      <c r="E17" s="43"/>
      <c r="F17" s="199"/>
      <c r="G17" s="30">
        <f t="shared" si="0"/>
        <v>0</v>
      </c>
      <c r="H17" s="24"/>
      <c r="I17" s="52">
        <f t="shared" si="1"/>
        <v>0</v>
      </c>
      <c r="J17" s="1">
        <v>28.5</v>
      </c>
      <c r="K17" s="1">
        <f t="shared" si="2"/>
        <v>27</v>
      </c>
      <c r="L17" s="4">
        <v>550</v>
      </c>
    </row>
    <row r="18" spans="2:12" ht="16.5" customHeight="1">
      <c r="B18" s="51"/>
      <c r="C18" s="42"/>
      <c r="D18" s="42"/>
      <c r="E18" s="43"/>
      <c r="F18" s="199"/>
      <c r="G18" s="30">
        <f t="shared" si="0"/>
        <v>0</v>
      </c>
      <c r="H18" s="24"/>
      <c r="I18" s="52">
        <f t="shared" si="1"/>
        <v>0</v>
      </c>
      <c r="J18" s="1">
        <v>28.5</v>
      </c>
      <c r="K18" s="1">
        <f t="shared" si="2"/>
        <v>27</v>
      </c>
      <c r="L18" s="4">
        <v>550</v>
      </c>
    </row>
    <row r="19" spans="2:12" ht="16.5" customHeight="1">
      <c r="B19" s="51"/>
      <c r="C19" s="42"/>
      <c r="D19" s="42"/>
      <c r="E19" s="43"/>
      <c r="F19" s="199"/>
      <c r="G19" s="30">
        <f t="shared" si="0"/>
        <v>0</v>
      </c>
      <c r="H19" s="24"/>
      <c r="I19" s="52">
        <f t="shared" si="1"/>
        <v>0</v>
      </c>
      <c r="J19" s="1">
        <v>28.5</v>
      </c>
      <c r="K19" s="1">
        <f t="shared" si="2"/>
        <v>27</v>
      </c>
      <c r="L19" s="4">
        <v>550</v>
      </c>
    </row>
    <row r="20" spans="2:12" ht="16.5" customHeight="1">
      <c r="B20" s="51"/>
      <c r="C20" s="42"/>
      <c r="D20" s="42"/>
      <c r="E20" s="43"/>
      <c r="F20" s="199"/>
      <c r="G20" s="30">
        <f t="shared" si="0"/>
        <v>0</v>
      </c>
      <c r="H20" s="24"/>
      <c r="I20" s="52">
        <f t="shared" si="1"/>
        <v>0</v>
      </c>
      <c r="J20" s="1">
        <v>28.5</v>
      </c>
      <c r="K20" s="1">
        <f t="shared" si="2"/>
        <v>27</v>
      </c>
      <c r="L20" s="4">
        <v>550</v>
      </c>
    </row>
    <row r="21" spans="2:12" ht="16.5" customHeight="1">
      <c r="B21" s="51"/>
      <c r="C21" s="42"/>
      <c r="D21" s="42"/>
      <c r="E21" s="43"/>
      <c r="F21" s="199"/>
      <c r="G21" s="30">
        <f t="shared" si="0"/>
        <v>0</v>
      </c>
      <c r="H21" s="24"/>
      <c r="I21" s="52">
        <f t="shared" si="1"/>
        <v>0</v>
      </c>
      <c r="J21" s="1">
        <v>28.5</v>
      </c>
      <c r="K21" s="1">
        <f t="shared" si="2"/>
        <v>27</v>
      </c>
      <c r="L21" s="4">
        <v>550</v>
      </c>
    </row>
    <row r="22" spans="2:12" ht="16.5" customHeight="1">
      <c r="B22" s="51"/>
      <c r="C22" s="22"/>
      <c r="D22" s="22"/>
      <c r="E22" s="29"/>
      <c r="F22" s="195"/>
      <c r="G22" s="30">
        <f t="shared" si="0"/>
        <v>0</v>
      </c>
      <c r="H22" s="24"/>
      <c r="I22" s="52">
        <f t="shared" si="1"/>
        <v>0</v>
      </c>
      <c r="J22" s="1">
        <v>28.5</v>
      </c>
      <c r="K22" s="1">
        <f t="shared" si="2"/>
        <v>27</v>
      </c>
      <c r="L22" s="4">
        <v>550</v>
      </c>
    </row>
    <row r="23" spans="2:13" ht="16.5" customHeight="1" thickBot="1">
      <c r="B23" s="63"/>
      <c r="C23" s="64"/>
      <c r="D23" s="64"/>
      <c r="E23" s="64"/>
      <c r="F23" s="64"/>
      <c r="G23" s="65"/>
      <c r="H23" s="66" t="s">
        <v>4778</v>
      </c>
      <c r="I23" s="67">
        <f>SUM(I7:I22)</f>
        <v>0</v>
      </c>
      <c r="K23" s="1"/>
      <c r="L23" s="4"/>
      <c r="M23" t="s">
        <v>404</v>
      </c>
    </row>
    <row r="24" spans="2:12" ht="6" customHeight="1" thickBot="1">
      <c r="B24" s="243"/>
      <c r="C24" s="18"/>
      <c r="D24" s="18"/>
      <c r="E24" s="18"/>
      <c r="F24" s="18"/>
      <c r="G24" s="82"/>
      <c r="H24" s="244"/>
      <c r="I24" s="245"/>
      <c r="K24" s="1"/>
      <c r="L24" s="4"/>
    </row>
    <row r="25" spans="2:11" ht="16.5" customHeight="1" thickBot="1">
      <c r="B25" s="208" t="s">
        <v>4757</v>
      </c>
      <c r="C25" s="209"/>
      <c r="D25" s="209"/>
      <c r="E25" s="209"/>
      <c r="F25" s="209"/>
      <c r="G25" s="209"/>
      <c r="H25" s="209"/>
      <c r="I25" s="210"/>
      <c r="K25" s="1"/>
    </row>
    <row r="26" spans="2:12" ht="15">
      <c r="B26" s="51" t="s">
        <v>4758</v>
      </c>
      <c r="C26" s="46"/>
      <c r="D26" s="46"/>
      <c r="E26" s="47"/>
      <c r="F26" s="202"/>
      <c r="G26" s="30">
        <f aca="true" t="shared" si="3" ref="G26:G43">D26*E26</f>
        <v>0</v>
      </c>
      <c r="H26" s="24" t="s">
        <v>4775</v>
      </c>
      <c r="I26" s="52">
        <f aca="true" t="shared" si="4" ref="I26:I31">IF(AND(E26&lt;L26,D26&gt;0),"850 MIN.",ROUNDDOWN(IF(E26&gt;=L26,K26,IF(E26/J26&gt;K26,K26,0)),0)*D26)</f>
        <v>0</v>
      </c>
      <c r="J26" s="1">
        <v>28.5</v>
      </c>
      <c r="K26" s="1">
        <f t="shared" si="2"/>
        <v>27</v>
      </c>
      <c r="L26" s="16">
        <v>900</v>
      </c>
    </row>
    <row r="27" spans="2:12" ht="16.5" customHeight="1">
      <c r="B27" s="114" t="s">
        <v>2341</v>
      </c>
      <c r="C27" s="42"/>
      <c r="D27" s="42"/>
      <c r="E27" s="43"/>
      <c r="F27" s="199"/>
      <c r="G27" s="30">
        <f t="shared" si="3"/>
        <v>0</v>
      </c>
      <c r="H27" s="24" t="s">
        <v>2340</v>
      </c>
      <c r="I27" s="52">
        <f t="shared" si="4"/>
        <v>0</v>
      </c>
      <c r="J27" s="1">
        <v>28.5</v>
      </c>
      <c r="K27" s="1">
        <f t="shared" si="2"/>
        <v>27</v>
      </c>
      <c r="L27" s="16">
        <v>900</v>
      </c>
    </row>
    <row r="28" spans="2:12" ht="16.5" customHeight="1">
      <c r="B28" s="114" t="s">
        <v>2342</v>
      </c>
      <c r="C28" s="42"/>
      <c r="D28" s="42"/>
      <c r="E28" s="43"/>
      <c r="F28" s="199"/>
      <c r="G28" s="30">
        <f t="shared" si="3"/>
        <v>0</v>
      </c>
      <c r="H28" s="24"/>
      <c r="I28" s="52">
        <f t="shared" si="4"/>
        <v>0</v>
      </c>
      <c r="J28" s="1">
        <v>28.5</v>
      </c>
      <c r="K28" s="1">
        <f t="shared" si="2"/>
        <v>27</v>
      </c>
      <c r="L28" s="16">
        <v>900</v>
      </c>
    </row>
    <row r="29" spans="2:12" ht="16.5" customHeight="1">
      <c r="B29" s="114"/>
      <c r="C29" s="42"/>
      <c r="D29" s="42"/>
      <c r="E29" s="43"/>
      <c r="F29" s="199"/>
      <c r="G29" s="30">
        <f t="shared" si="3"/>
        <v>0</v>
      </c>
      <c r="H29" s="24"/>
      <c r="I29" s="52">
        <f t="shared" si="4"/>
        <v>0</v>
      </c>
      <c r="J29" s="1">
        <v>28.5</v>
      </c>
      <c r="K29" s="1">
        <f t="shared" si="2"/>
        <v>27</v>
      </c>
      <c r="L29" s="16">
        <v>900</v>
      </c>
    </row>
    <row r="30" spans="2:12" ht="16.5" customHeight="1">
      <c r="B30" s="114"/>
      <c r="C30" s="42"/>
      <c r="D30" s="42"/>
      <c r="E30" s="43"/>
      <c r="F30" s="199"/>
      <c r="G30" s="30">
        <f t="shared" si="3"/>
        <v>0</v>
      </c>
      <c r="H30" s="24"/>
      <c r="I30" s="52">
        <f t="shared" si="4"/>
        <v>0</v>
      </c>
      <c r="J30" s="1">
        <v>28.5</v>
      </c>
      <c r="K30" s="1">
        <f t="shared" si="2"/>
        <v>27</v>
      </c>
      <c r="L30" s="16">
        <v>900</v>
      </c>
    </row>
    <row r="31" spans="2:12" ht="16.5" customHeight="1" thickBot="1">
      <c r="B31" s="114"/>
      <c r="C31" s="115"/>
      <c r="D31" s="115"/>
      <c r="E31" s="116"/>
      <c r="F31" s="205"/>
      <c r="G31" s="30">
        <f t="shared" si="3"/>
        <v>0</v>
      </c>
      <c r="H31" s="24"/>
      <c r="I31" s="52">
        <f t="shared" si="4"/>
        <v>0</v>
      </c>
      <c r="J31" s="1">
        <v>28.5</v>
      </c>
      <c r="K31" s="1">
        <f t="shared" si="2"/>
        <v>27</v>
      </c>
      <c r="L31" s="16">
        <v>900</v>
      </c>
    </row>
    <row r="32" spans="2:12" ht="16.5" customHeight="1">
      <c r="B32" s="122" t="s">
        <v>2343</v>
      </c>
      <c r="C32" s="117"/>
      <c r="D32" s="117"/>
      <c r="E32" s="118"/>
      <c r="F32" s="207"/>
      <c r="G32" s="119">
        <f t="shared" si="3"/>
        <v>0</v>
      </c>
      <c r="H32" s="120"/>
      <c r="I32" s="121">
        <f>IF(AND(E32&lt;L32,D32&gt;0),"770 MIN.",ROUNDDOWN(IF(E32&gt;=L32,K32,IF(E32/J32&gt;K32,K32,0)),0)*D32)</f>
        <v>0</v>
      </c>
      <c r="J32" s="1">
        <v>28.5</v>
      </c>
      <c r="K32" s="1">
        <f t="shared" si="2"/>
        <v>27</v>
      </c>
      <c r="L32" s="16">
        <v>770</v>
      </c>
    </row>
    <row r="33" spans="2:12" ht="16.5" customHeight="1">
      <c r="B33" s="114" t="s">
        <v>2339</v>
      </c>
      <c r="C33" s="42"/>
      <c r="D33" s="42"/>
      <c r="E33" s="43"/>
      <c r="F33" s="199"/>
      <c r="G33" s="30">
        <f t="shared" si="3"/>
        <v>0</v>
      </c>
      <c r="H33" s="24"/>
      <c r="I33" s="52">
        <f aca="true" t="shared" si="5" ref="I33:I43">IF(AND(E33&lt;L33,D33&gt;0),"770 MIN.",ROUNDDOWN(IF(E33&gt;=L33,K33,IF(E33/J33&gt;K33,K33,0)),0)*D33)</f>
        <v>0</v>
      </c>
      <c r="J33" s="1">
        <v>28.5</v>
      </c>
      <c r="K33" s="1">
        <f t="shared" si="2"/>
        <v>27</v>
      </c>
      <c r="L33" s="16">
        <v>770</v>
      </c>
    </row>
    <row r="34" spans="2:12" ht="16.5" customHeight="1">
      <c r="B34" s="114" t="s">
        <v>2342</v>
      </c>
      <c r="C34" s="42"/>
      <c r="D34" s="42"/>
      <c r="E34" s="43"/>
      <c r="F34" s="199"/>
      <c r="G34" s="30">
        <f t="shared" si="3"/>
        <v>0</v>
      </c>
      <c r="H34" s="24"/>
      <c r="I34" s="52">
        <f t="shared" si="5"/>
        <v>0</v>
      </c>
      <c r="J34" s="1">
        <v>28.5</v>
      </c>
      <c r="K34" s="1">
        <f t="shared" si="2"/>
        <v>27</v>
      </c>
      <c r="L34" s="16">
        <v>770</v>
      </c>
    </row>
    <row r="35" spans="2:12" ht="16.5" customHeight="1">
      <c r="B35" s="51"/>
      <c r="C35" s="42"/>
      <c r="D35" s="42"/>
      <c r="E35" s="43"/>
      <c r="F35" s="199"/>
      <c r="G35" s="30">
        <f t="shared" si="3"/>
        <v>0</v>
      </c>
      <c r="H35" s="24"/>
      <c r="I35" s="52">
        <f t="shared" si="5"/>
        <v>0</v>
      </c>
      <c r="J35" s="1">
        <v>28.5</v>
      </c>
      <c r="K35" s="1">
        <f t="shared" si="2"/>
        <v>27</v>
      </c>
      <c r="L35" s="16">
        <v>770</v>
      </c>
    </row>
    <row r="36" spans="2:12" ht="16.5" customHeight="1">
      <c r="B36" s="51"/>
      <c r="C36" s="42"/>
      <c r="D36" s="42"/>
      <c r="E36" s="43"/>
      <c r="F36" s="199"/>
      <c r="G36" s="30">
        <f t="shared" si="3"/>
        <v>0</v>
      </c>
      <c r="H36" s="24"/>
      <c r="I36" s="52">
        <f t="shared" si="5"/>
        <v>0</v>
      </c>
      <c r="J36" s="1">
        <v>28.5</v>
      </c>
      <c r="K36" s="1">
        <f t="shared" si="2"/>
        <v>27</v>
      </c>
      <c r="L36" s="16">
        <v>770</v>
      </c>
    </row>
    <row r="37" spans="2:12" ht="16.5" customHeight="1">
      <c r="B37" s="51"/>
      <c r="C37" s="42"/>
      <c r="D37" s="42"/>
      <c r="E37" s="43"/>
      <c r="F37" s="199"/>
      <c r="G37" s="30">
        <f t="shared" si="3"/>
        <v>0</v>
      </c>
      <c r="H37" s="24"/>
      <c r="I37" s="52">
        <f t="shared" si="5"/>
        <v>0</v>
      </c>
      <c r="J37" s="1">
        <v>28.5</v>
      </c>
      <c r="K37" s="1">
        <f t="shared" si="2"/>
        <v>27</v>
      </c>
      <c r="L37" s="16">
        <v>770</v>
      </c>
    </row>
    <row r="38" spans="2:12" ht="16.5" customHeight="1">
      <c r="B38" s="51"/>
      <c r="C38" s="42"/>
      <c r="D38" s="42"/>
      <c r="E38" s="43"/>
      <c r="F38" s="199"/>
      <c r="G38" s="30">
        <f t="shared" si="3"/>
        <v>0</v>
      </c>
      <c r="H38" s="24"/>
      <c r="I38" s="52">
        <f t="shared" si="5"/>
        <v>0</v>
      </c>
      <c r="J38" s="1">
        <v>28.5</v>
      </c>
      <c r="K38" s="1">
        <f t="shared" si="2"/>
        <v>27</v>
      </c>
      <c r="L38" s="16">
        <v>770</v>
      </c>
    </row>
    <row r="39" spans="2:12" ht="16.5" customHeight="1">
      <c r="B39" s="51"/>
      <c r="C39" s="42"/>
      <c r="D39" s="42"/>
      <c r="E39" s="43"/>
      <c r="F39" s="199"/>
      <c r="G39" s="30">
        <f t="shared" si="3"/>
        <v>0</v>
      </c>
      <c r="H39" s="24"/>
      <c r="I39" s="52">
        <f t="shared" si="5"/>
        <v>0</v>
      </c>
      <c r="J39" s="1">
        <v>28.5</v>
      </c>
      <c r="K39" s="1">
        <f t="shared" si="2"/>
        <v>27</v>
      </c>
      <c r="L39" s="16">
        <v>770</v>
      </c>
    </row>
    <row r="40" spans="2:12" ht="16.5" customHeight="1">
      <c r="B40" s="51"/>
      <c r="C40" s="42"/>
      <c r="D40" s="42"/>
      <c r="E40" s="43"/>
      <c r="F40" s="199"/>
      <c r="G40" s="30">
        <f t="shared" si="3"/>
        <v>0</v>
      </c>
      <c r="H40" s="24"/>
      <c r="I40" s="52">
        <f t="shared" si="5"/>
        <v>0</v>
      </c>
      <c r="J40" s="1">
        <v>28.5</v>
      </c>
      <c r="K40" s="1">
        <f t="shared" si="2"/>
        <v>27</v>
      </c>
      <c r="L40" s="16">
        <v>770</v>
      </c>
    </row>
    <row r="41" spans="2:12" ht="16.5" customHeight="1">
      <c r="B41" s="51"/>
      <c r="C41" s="42"/>
      <c r="D41" s="42"/>
      <c r="E41" s="43"/>
      <c r="F41" s="199"/>
      <c r="G41" s="30">
        <f t="shared" si="3"/>
        <v>0</v>
      </c>
      <c r="H41" s="24"/>
      <c r="I41" s="52">
        <f t="shared" si="5"/>
        <v>0</v>
      </c>
      <c r="J41" s="1">
        <v>28.5</v>
      </c>
      <c r="K41" s="1">
        <f t="shared" si="2"/>
        <v>27</v>
      </c>
      <c r="L41" s="16">
        <v>770</v>
      </c>
    </row>
    <row r="42" spans="2:12" ht="16.5" customHeight="1">
      <c r="B42" s="51"/>
      <c r="C42" s="42"/>
      <c r="D42" s="42"/>
      <c r="E42" s="43"/>
      <c r="F42" s="199"/>
      <c r="G42" s="30">
        <f t="shared" si="3"/>
        <v>0</v>
      </c>
      <c r="H42" s="24"/>
      <c r="I42" s="52">
        <f t="shared" si="5"/>
        <v>0</v>
      </c>
      <c r="J42" s="1">
        <v>28.5</v>
      </c>
      <c r="K42" s="1">
        <f t="shared" si="2"/>
        <v>27</v>
      </c>
      <c r="L42" s="16">
        <v>770</v>
      </c>
    </row>
    <row r="43" spans="2:12" ht="16.5" customHeight="1">
      <c r="B43" s="51"/>
      <c r="C43" s="22"/>
      <c r="D43" s="22"/>
      <c r="E43" s="29"/>
      <c r="F43" s="195"/>
      <c r="G43" s="30">
        <f t="shared" si="3"/>
        <v>0</v>
      </c>
      <c r="H43" s="24"/>
      <c r="I43" s="52">
        <f t="shared" si="5"/>
        <v>0</v>
      </c>
      <c r="J43" s="1">
        <v>28.5</v>
      </c>
      <c r="K43" s="1">
        <f t="shared" si="2"/>
        <v>27</v>
      </c>
      <c r="L43" s="16">
        <v>770</v>
      </c>
    </row>
    <row r="44" spans="2:13" ht="16.5" customHeight="1">
      <c r="B44" s="68"/>
      <c r="C44" s="69"/>
      <c r="D44" s="69"/>
      <c r="E44" s="69"/>
      <c r="F44" s="69"/>
      <c r="G44" s="70"/>
      <c r="H44" s="71" t="s">
        <v>4777</v>
      </c>
      <c r="I44" s="62">
        <f>SUM(I26:I43)</f>
        <v>0</v>
      </c>
      <c r="L44" s="16"/>
      <c r="M44" t="s">
        <v>404</v>
      </c>
    </row>
    <row r="158" ht="12.75">
      <c r="A158">
        <v>2</v>
      </c>
    </row>
  </sheetData>
  <sheetProtection sheet="1" objects="1" scenarios="1"/>
  <printOptions horizontalCentered="1"/>
  <pageMargins left="0.5" right="0.5" top="1" bottom="0.25" header="0" footer="0"/>
  <pageSetup fitToHeight="1" fitToWidth="1" horizontalDpi="300" verticalDpi="300" orientation="portrait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M196"/>
  <sheetViews>
    <sheetView showGridLines="0" showRowColHeaders="0" showZeros="0" zoomScale="75" zoomScaleNormal="75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22.140625" style="0" customWidth="1"/>
    <col min="3" max="3" width="10.57421875" style="0" hidden="1" customWidth="1"/>
    <col min="4" max="5" width="10.57421875" style="0" customWidth="1"/>
    <col min="6" max="6" width="20.7109375" style="0" customWidth="1"/>
    <col min="7" max="7" width="12.7109375" style="0" hidden="1" customWidth="1"/>
    <col min="8" max="8" width="15.7109375" style="0" customWidth="1"/>
    <col min="9" max="9" width="12.7109375" style="0" customWidth="1"/>
  </cols>
  <sheetData>
    <row r="1" ht="12" customHeight="1"/>
    <row r="2" spans="7:8" ht="12" customHeight="1" hidden="1">
      <c r="G2" s="163" t="s">
        <v>4740</v>
      </c>
      <c r="H2" s="164">
        <v>30</v>
      </c>
    </row>
    <row r="3" ht="12" customHeight="1" thickBot="1"/>
    <row r="4" spans="2:9" ht="18.75" thickBot="1">
      <c r="B4" s="222" t="s">
        <v>4793</v>
      </c>
      <c r="C4" s="223"/>
      <c r="D4" s="223"/>
      <c r="E4" s="223"/>
      <c r="F4" s="223"/>
      <c r="G4" s="223"/>
      <c r="H4" s="223"/>
      <c r="I4" s="210"/>
    </row>
    <row r="5" spans="2:11" ht="12" customHeight="1">
      <c r="B5" s="219" t="s">
        <v>3203</v>
      </c>
      <c r="C5" s="220" t="s">
        <v>4726</v>
      </c>
      <c r="D5" s="220" t="s">
        <v>3204</v>
      </c>
      <c r="E5" s="220" t="s">
        <v>3530</v>
      </c>
      <c r="F5" s="220" t="s">
        <v>4744</v>
      </c>
      <c r="G5" s="220" t="s">
        <v>3528</v>
      </c>
      <c r="H5" s="220" t="s">
        <v>3206</v>
      </c>
      <c r="I5" s="221" t="s">
        <v>4749</v>
      </c>
      <c r="J5" s="1" t="s">
        <v>3531</v>
      </c>
      <c r="K5" s="1" t="s">
        <v>3531</v>
      </c>
    </row>
    <row r="6" spans="2:11" ht="12" customHeight="1" thickBot="1">
      <c r="B6" s="8" t="s">
        <v>3207</v>
      </c>
      <c r="C6" s="10" t="s">
        <v>4727</v>
      </c>
      <c r="D6" s="10" t="s">
        <v>3208</v>
      </c>
      <c r="E6" s="10" t="s">
        <v>3529</v>
      </c>
      <c r="F6" s="10" t="s">
        <v>4745</v>
      </c>
      <c r="G6" s="10" t="s">
        <v>3529</v>
      </c>
      <c r="H6" s="10" t="s">
        <v>4751</v>
      </c>
      <c r="I6" s="84" t="s">
        <v>4750</v>
      </c>
      <c r="J6" s="1" t="s">
        <v>3532</v>
      </c>
      <c r="K6" s="1" t="s">
        <v>2332</v>
      </c>
    </row>
    <row r="7" spans="2:12" ht="16.5" customHeight="1" thickTop="1">
      <c r="B7" s="51" t="s">
        <v>4728</v>
      </c>
      <c r="C7" s="44"/>
      <c r="D7" s="44"/>
      <c r="E7" s="45"/>
      <c r="F7" s="201"/>
      <c r="G7" s="32">
        <f aca="true" t="shared" si="0" ref="G7:G23">D7*E7</f>
        <v>0</v>
      </c>
      <c r="H7" s="26" t="s">
        <v>4776</v>
      </c>
      <c r="I7" s="52">
        <f aca="true" t="shared" si="1" ref="I7:I23">ROUNDDOWN(IF(E7&gt;=770,K7,IF(G7/J7&gt;D7*K7,D7*K7,E7/J7)),0)*D7</f>
        <v>0</v>
      </c>
      <c r="J7" s="1">
        <v>26</v>
      </c>
      <c r="K7" s="1">
        <f>MMCS</f>
        <v>30</v>
      </c>
      <c r="L7" s="4"/>
    </row>
    <row r="8" spans="2:12" ht="16.5" customHeight="1">
      <c r="B8" s="51" t="s">
        <v>2328</v>
      </c>
      <c r="C8" s="42"/>
      <c r="D8" s="42"/>
      <c r="E8" s="43"/>
      <c r="F8" s="199"/>
      <c r="G8" s="30">
        <f t="shared" si="0"/>
        <v>0</v>
      </c>
      <c r="H8" s="24" t="s">
        <v>376</v>
      </c>
      <c r="I8" s="52">
        <f t="shared" si="1"/>
        <v>0</v>
      </c>
      <c r="J8" s="1">
        <v>26</v>
      </c>
      <c r="K8" s="1">
        <f aca="true" t="shared" si="2" ref="K8:K43">MMCS</f>
        <v>30</v>
      </c>
      <c r="L8" s="4"/>
    </row>
    <row r="9" spans="2:12" ht="16.5" customHeight="1">
      <c r="B9" s="51" t="s">
        <v>3561</v>
      </c>
      <c r="C9" s="42"/>
      <c r="D9" s="42"/>
      <c r="E9" s="43"/>
      <c r="F9" s="199"/>
      <c r="G9" s="30">
        <f t="shared" si="0"/>
        <v>0</v>
      </c>
      <c r="H9" s="24"/>
      <c r="I9" s="52">
        <f t="shared" si="1"/>
        <v>0</v>
      </c>
      <c r="J9" s="1">
        <v>26</v>
      </c>
      <c r="K9" s="1">
        <f t="shared" si="2"/>
        <v>30</v>
      </c>
      <c r="L9" s="4" t="s">
        <v>404</v>
      </c>
    </row>
    <row r="10" spans="2:12" ht="16.5" customHeight="1">
      <c r="B10" s="51"/>
      <c r="C10" s="42"/>
      <c r="D10" s="42"/>
      <c r="E10" s="43"/>
      <c r="F10" s="199"/>
      <c r="G10" s="30">
        <f t="shared" si="0"/>
        <v>0</v>
      </c>
      <c r="H10" s="24"/>
      <c r="I10" s="52">
        <f t="shared" si="1"/>
        <v>0</v>
      </c>
      <c r="J10" s="1">
        <v>26</v>
      </c>
      <c r="K10" s="1">
        <f t="shared" si="2"/>
        <v>30</v>
      </c>
      <c r="L10" s="4" t="s">
        <v>404</v>
      </c>
    </row>
    <row r="11" spans="2:12" ht="16.5" customHeight="1">
      <c r="B11" s="51"/>
      <c r="C11" s="42"/>
      <c r="D11" s="42"/>
      <c r="E11" s="43"/>
      <c r="F11" s="199"/>
      <c r="G11" s="30">
        <f t="shared" si="0"/>
        <v>0</v>
      </c>
      <c r="H11" s="24"/>
      <c r="I11" s="52">
        <f t="shared" si="1"/>
        <v>0</v>
      </c>
      <c r="J11" s="1">
        <v>26</v>
      </c>
      <c r="K11" s="1">
        <f t="shared" si="2"/>
        <v>30</v>
      </c>
      <c r="L11" s="4" t="s">
        <v>404</v>
      </c>
    </row>
    <row r="12" spans="2:12" ht="16.5" customHeight="1">
      <c r="B12" s="51"/>
      <c r="C12" s="42"/>
      <c r="D12" s="42"/>
      <c r="E12" s="43"/>
      <c r="F12" s="199"/>
      <c r="G12" s="30">
        <f t="shared" si="0"/>
        <v>0</v>
      </c>
      <c r="H12" s="24"/>
      <c r="I12" s="52">
        <f t="shared" si="1"/>
        <v>0</v>
      </c>
      <c r="J12" s="1">
        <v>26</v>
      </c>
      <c r="K12" s="1">
        <f t="shared" si="2"/>
        <v>30</v>
      </c>
      <c r="L12" s="4" t="s">
        <v>404</v>
      </c>
    </row>
    <row r="13" spans="2:12" ht="16.5" customHeight="1">
      <c r="B13" s="51"/>
      <c r="C13" s="42"/>
      <c r="D13" s="42"/>
      <c r="E13" s="43"/>
      <c r="F13" s="199"/>
      <c r="G13" s="30">
        <f t="shared" si="0"/>
        <v>0</v>
      </c>
      <c r="H13" s="24"/>
      <c r="I13" s="52">
        <f t="shared" si="1"/>
        <v>0</v>
      </c>
      <c r="J13" s="1">
        <v>26</v>
      </c>
      <c r="K13" s="1">
        <f t="shared" si="2"/>
        <v>30</v>
      </c>
      <c r="L13" s="4" t="s">
        <v>404</v>
      </c>
    </row>
    <row r="14" spans="2:12" ht="16.5" customHeight="1">
      <c r="B14" s="51"/>
      <c r="C14" s="42"/>
      <c r="D14" s="42"/>
      <c r="E14" s="43"/>
      <c r="F14" s="199"/>
      <c r="G14" s="30">
        <f t="shared" si="0"/>
        <v>0</v>
      </c>
      <c r="H14" s="24"/>
      <c r="I14" s="52">
        <f t="shared" si="1"/>
        <v>0</v>
      </c>
      <c r="J14" s="1">
        <v>26</v>
      </c>
      <c r="K14" s="1">
        <f t="shared" si="2"/>
        <v>30</v>
      </c>
      <c r="L14" s="4" t="s">
        <v>404</v>
      </c>
    </row>
    <row r="15" spans="2:12" ht="16.5" customHeight="1">
      <c r="B15" s="51"/>
      <c r="C15" s="42"/>
      <c r="D15" s="42"/>
      <c r="E15" s="43"/>
      <c r="F15" s="199"/>
      <c r="G15" s="30">
        <f t="shared" si="0"/>
        <v>0</v>
      </c>
      <c r="H15" s="24"/>
      <c r="I15" s="52">
        <f t="shared" si="1"/>
        <v>0</v>
      </c>
      <c r="J15" s="1">
        <v>26</v>
      </c>
      <c r="K15" s="1">
        <f t="shared" si="2"/>
        <v>30</v>
      </c>
      <c r="L15" s="4" t="s">
        <v>404</v>
      </c>
    </row>
    <row r="16" spans="2:12" ht="16.5" customHeight="1">
      <c r="B16" s="51"/>
      <c r="C16" s="42"/>
      <c r="D16" s="42"/>
      <c r="E16" s="43"/>
      <c r="F16" s="199"/>
      <c r="G16" s="30">
        <f t="shared" si="0"/>
        <v>0</v>
      </c>
      <c r="H16" s="24"/>
      <c r="I16" s="52">
        <f t="shared" si="1"/>
        <v>0</v>
      </c>
      <c r="J16" s="1">
        <v>26</v>
      </c>
      <c r="K16" s="1">
        <f t="shared" si="2"/>
        <v>30</v>
      </c>
      <c r="L16" s="4" t="s">
        <v>404</v>
      </c>
    </row>
    <row r="17" spans="2:12" ht="16.5" customHeight="1">
      <c r="B17" s="51"/>
      <c r="C17" s="42"/>
      <c r="D17" s="42"/>
      <c r="E17" s="43"/>
      <c r="F17" s="199"/>
      <c r="G17" s="30">
        <f t="shared" si="0"/>
        <v>0</v>
      </c>
      <c r="H17" s="24"/>
      <c r="I17" s="52">
        <f t="shared" si="1"/>
        <v>0</v>
      </c>
      <c r="J17" s="1">
        <v>26</v>
      </c>
      <c r="K17" s="1">
        <f t="shared" si="2"/>
        <v>30</v>
      </c>
      <c r="L17" s="4" t="s">
        <v>404</v>
      </c>
    </row>
    <row r="18" spans="2:12" ht="16.5" customHeight="1">
      <c r="B18" s="51"/>
      <c r="C18" s="42"/>
      <c r="D18" s="42"/>
      <c r="E18" s="43"/>
      <c r="F18" s="199"/>
      <c r="G18" s="30">
        <f t="shared" si="0"/>
        <v>0</v>
      </c>
      <c r="H18" s="24"/>
      <c r="I18" s="52">
        <f t="shared" si="1"/>
        <v>0</v>
      </c>
      <c r="J18" s="1">
        <v>26</v>
      </c>
      <c r="K18" s="1">
        <f t="shared" si="2"/>
        <v>30</v>
      </c>
      <c r="L18" s="4" t="s">
        <v>404</v>
      </c>
    </row>
    <row r="19" spans="2:12" ht="16.5" customHeight="1">
      <c r="B19" s="51"/>
      <c r="C19" s="42"/>
      <c r="D19" s="42"/>
      <c r="E19" s="43"/>
      <c r="F19" s="199"/>
      <c r="G19" s="30">
        <f t="shared" si="0"/>
        <v>0</v>
      </c>
      <c r="H19" s="24"/>
      <c r="I19" s="52">
        <f t="shared" si="1"/>
        <v>0</v>
      </c>
      <c r="J19" s="1">
        <v>26</v>
      </c>
      <c r="K19" s="1">
        <f t="shared" si="2"/>
        <v>30</v>
      </c>
      <c r="L19" s="4" t="s">
        <v>404</v>
      </c>
    </row>
    <row r="20" spans="2:12" ht="16.5" customHeight="1">
      <c r="B20" s="51"/>
      <c r="C20" s="42"/>
      <c r="D20" s="42"/>
      <c r="E20" s="43"/>
      <c r="F20" s="199"/>
      <c r="G20" s="30">
        <f t="shared" si="0"/>
        <v>0</v>
      </c>
      <c r="H20" s="24"/>
      <c r="I20" s="52">
        <f t="shared" si="1"/>
        <v>0</v>
      </c>
      <c r="J20" s="1">
        <v>26</v>
      </c>
      <c r="K20" s="1">
        <f t="shared" si="2"/>
        <v>30</v>
      </c>
      <c r="L20" s="4" t="s">
        <v>404</v>
      </c>
    </row>
    <row r="21" spans="2:12" ht="16.5" customHeight="1">
      <c r="B21" s="51"/>
      <c r="C21" s="42"/>
      <c r="D21" s="42"/>
      <c r="E21" s="43"/>
      <c r="F21" s="199"/>
      <c r="G21" s="30">
        <f t="shared" si="0"/>
        <v>0</v>
      </c>
      <c r="H21" s="24"/>
      <c r="I21" s="52">
        <f t="shared" si="1"/>
        <v>0</v>
      </c>
      <c r="J21" s="1">
        <v>26</v>
      </c>
      <c r="K21" s="1">
        <f t="shared" si="2"/>
        <v>30</v>
      </c>
      <c r="L21" s="4" t="s">
        <v>404</v>
      </c>
    </row>
    <row r="22" spans="2:12" ht="16.5" customHeight="1">
      <c r="B22" s="51"/>
      <c r="C22" s="42"/>
      <c r="D22" s="42"/>
      <c r="E22" s="43"/>
      <c r="F22" s="199"/>
      <c r="G22" s="30">
        <f t="shared" si="0"/>
        <v>0</v>
      </c>
      <c r="H22" s="24"/>
      <c r="I22" s="52">
        <f t="shared" si="1"/>
        <v>0</v>
      </c>
      <c r="J22" s="1">
        <v>26</v>
      </c>
      <c r="K22" s="1">
        <f t="shared" si="2"/>
        <v>30</v>
      </c>
      <c r="L22" s="4" t="s">
        <v>404</v>
      </c>
    </row>
    <row r="23" spans="2:12" ht="16.5" customHeight="1" thickBot="1">
      <c r="B23" s="51"/>
      <c r="C23" s="22"/>
      <c r="D23" s="22"/>
      <c r="E23" s="29"/>
      <c r="F23" s="205"/>
      <c r="G23" s="30">
        <f t="shared" si="0"/>
        <v>0</v>
      </c>
      <c r="H23" s="24"/>
      <c r="I23" s="52">
        <f t="shared" si="1"/>
        <v>0</v>
      </c>
      <c r="J23" s="1">
        <v>26</v>
      </c>
      <c r="K23" s="1">
        <f t="shared" si="2"/>
        <v>30</v>
      </c>
      <c r="L23" s="4" t="s">
        <v>404</v>
      </c>
    </row>
    <row r="24" spans="2:13" ht="18.75" thickBot="1">
      <c r="B24" s="211"/>
      <c r="C24" s="212"/>
      <c r="D24" s="212"/>
      <c r="E24" s="213"/>
      <c r="F24" s="213"/>
      <c r="G24" s="213"/>
      <c r="H24" s="214" t="s">
        <v>2349</v>
      </c>
      <c r="I24" s="215">
        <f>SUM(I7:I23)</f>
        <v>0</v>
      </c>
      <c r="K24" s="1"/>
      <c r="L24" s="4"/>
      <c r="M24" t="s">
        <v>404</v>
      </c>
    </row>
    <row r="25" spans="2:12" ht="6" customHeight="1" thickBot="1">
      <c r="B25" s="240"/>
      <c r="C25" s="238"/>
      <c r="D25" s="238"/>
      <c r="E25" s="239"/>
      <c r="F25" s="241"/>
      <c r="G25" s="242"/>
      <c r="H25" s="247"/>
      <c r="I25" s="246"/>
      <c r="J25" s="1"/>
      <c r="K25" s="1"/>
      <c r="L25" s="4"/>
    </row>
    <row r="26" spans="2:12" ht="18.75" thickBot="1">
      <c r="B26" s="208" t="s">
        <v>4794</v>
      </c>
      <c r="C26" s="209"/>
      <c r="D26" s="209"/>
      <c r="E26" s="209"/>
      <c r="F26" s="209"/>
      <c r="G26" s="209"/>
      <c r="H26" s="209"/>
      <c r="I26" s="210"/>
      <c r="K26" s="1"/>
      <c r="L26" s="4"/>
    </row>
    <row r="27" spans="2:12" ht="16.5" customHeight="1">
      <c r="B27" s="51" t="s">
        <v>4728</v>
      </c>
      <c r="C27" s="46"/>
      <c r="D27" s="46"/>
      <c r="E27" s="47"/>
      <c r="F27" s="202"/>
      <c r="G27" s="30">
        <f aca="true" t="shared" si="3" ref="G27:G43">D27*E27</f>
        <v>0</v>
      </c>
      <c r="H27" s="24" t="s">
        <v>4776</v>
      </c>
      <c r="I27" s="52">
        <f aca="true" t="shared" si="4" ref="I27:I43">ROUNDDOWN(IF(E27&gt;=770,K27,IF(G27/J27&gt;D27*K27,D27*K27,E27/J27)),0)*D27</f>
        <v>0</v>
      </c>
      <c r="J27" s="1">
        <v>26</v>
      </c>
      <c r="K27" s="1">
        <f t="shared" si="2"/>
        <v>30</v>
      </c>
      <c r="L27" s="16"/>
    </row>
    <row r="28" spans="2:12" ht="16.5" customHeight="1">
      <c r="B28" s="51" t="s">
        <v>2328</v>
      </c>
      <c r="C28" s="42"/>
      <c r="D28" s="42"/>
      <c r="E28" s="43"/>
      <c r="F28" s="199"/>
      <c r="G28" s="30">
        <f t="shared" si="3"/>
        <v>0</v>
      </c>
      <c r="H28" s="24" t="s">
        <v>376</v>
      </c>
      <c r="I28" s="52">
        <f t="shared" si="4"/>
        <v>0</v>
      </c>
      <c r="J28" s="1">
        <v>26</v>
      </c>
      <c r="K28" s="1">
        <f t="shared" si="2"/>
        <v>30</v>
      </c>
      <c r="L28" s="16"/>
    </row>
    <row r="29" spans="2:12" ht="16.5" customHeight="1">
      <c r="B29" s="51" t="s">
        <v>3561</v>
      </c>
      <c r="C29" s="42"/>
      <c r="D29" s="42"/>
      <c r="E29" s="43"/>
      <c r="F29" s="199"/>
      <c r="G29" s="30">
        <f t="shared" si="3"/>
        <v>0</v>
      </c>
      <c r="H29" s="24"/>
      <c r="I29" s="52">
        <f t="shared" si="4"/>
        <v>0</v>
      </c>
      <c r="J29" s="1">
        <v>26</v>
      </c>
      <c r="K29" s="1">
        <f t="shared" si="2"/>
        <v>30</v>
      </c>
      <c r="L29" s="16" t="s">
        <v>403</v>
      </c>
    </row>
    <row r="30" spans="2:12" ht="16.5" customHeight="1">
      <c r="B30" s="51"/>
      <c r="C30" s="42"/>
      <c r="D30" s="42"/>
      <c r="E30" s="43"/>
      <c r="F30" s="199"/>
      <c r="G30" s="30">
        <f t="shared" si="3"/>
        <v>0</v>
      </c>
      <c r="H30" s="24"/>
      <c r="I30" s="52">
        <f t="shared" si="4"/>
        <v>0</v>
      </c>
      <c r="J30" s="1">
        <v>26</v>
      </c>
      <c r="K30" s="1">
        <f t="shared" si="2"/>
        <v>30</v>
      </c>
      <c r="L30" s="16" t="s">
        <v>403</v>
      </c>
    </row>
    <row r="31" spans="2:12" ht="16.5" customHeight="1">
      <c r="B31" s="51"/>
      <c r="C31" s="42"/>
      <c r="D31" s="42"/>
      <c r="E31" s="43"/>
      <c r="F31" s="199"/>
      <c r="G31" s="30">
        <f t="shared" si="3"/>
        <v>0</v>
      </c>
      <c r="H31" s="24"/>
      <c r="I31" s="52">
        <f t="shared" si="4"/>
        <v>0</v>
      </c>
      <c r="J31" s="1">
        <v>26</v>
      </c>
      <c r="K31" s="1">
        <f t="shared" si="2"/>
        <v>30</v>
      </c>
      <c r="L31" s="16" t="s">
        <v>403</v>
      </c>
    </row>
    <row r="32" spans="2:12" ht="16.5" customHeight="1">
      <c r="B32" s="51"/>
      <c r="C32" s="42"/>
      <c r="D32" s="42"/>
      <c r="E32" s="43"/>
      <c r="F32" s="199"/>
      <c r="G32" s="30">
        <f t="shared" si="3"/>
        <v>0</v>
      </c>
      <c r="H32" s="24"/>
      <c r="I32" s="52">
        <f t="shared" si="4"/>
        <v>0</v>
      </c>
      <c r="J32" s="1">
        <v>26</v>
      </c>
      <c r="K32" s="1">
        <f t="shared" si="2"/>
        <v>30</v>
      </c>
      <c r="L32" s="16" t="s">
        <v>403</v>
      </c>
    </row>
    <row r="33" spans="2:12" ht="16.5" customHeight="1">
      <c r="B33" s="51"/>
      <c r="C33" s="42"/>
      <c r="D33" s="42"/>
      <c r="E33" s="43"/>
      <c r="F33" s="199"/>
      <c r="G33" s="30">
        <f t="shared" si="3"/>
        <v>0</v>
      </c>
      <c r="H33" s="24"/>
      <c r="I33" s="52">
        <f t="shared" si="4"/>
        <v>0</v>
      </c>
      <c r="J33" s="1">
        <v>26</v>
      </c>
      <c r="K33" s="1">
        <f t="shared" si="2"/>
        <v>30</v>
      </c>
      <c r="L33" s="16" t="s">
        <v>403</v>
      </c>
    </row>
    <row r="34" spans="2:12" ht="16.5" customHeight="1">
      <c r="B34" s="51"/>
      <c r="C34" s="42"/>
      <c r="D34" s="42"/>
      <c r="E34" s="43"/>
      <c r="F34" s="199"/>
      <c r="G34" s="30">
        <f t="shared" si="3"/>
        <v>0</v>
      </c>
      <c r="H34" s="24"/>
      <c r="I34" s="52">
        <f t="shared" si="4"/>
        <v>0</v>
      </c>
      <c r="J34" s="1">
        <v>26</v>
      </c>
      <c r="K34" s="1">
        <f t="shared" si="2"/>
        <v>30</v>
      </c>
      <c r="L34" s="16" t="s">
        <v>403</v>
      </c>
    </row>
    <row r="35" spans="2:12" ht="16.5" customHeight="1">
      <c r="B35" s="51"/>
      <c r="C35" s="42"/>
      <c r="D35" s="42"/>
      <c r="E35" s="43"/>
      <c r="F35" s="199"/>
      <c r="G35" s="30">
        <f t="shared" si="3"/>
        <v>0</v>
      </c>
      <c r="H35" s="24"/>
      <c r="I35" s="52">
        <f t="shared" si="4"/>
        <v>0</v>
      </c>
      <c r="J35" s="1">
        <v>26</v>
      </c>
      <c r="K35" s="1">
        <f t="shared" si="2"/>
        <v>30</v>
      </c>
      <c r="L35" s="16" t="s">
        <v>403</v>
      </c>
    </row>
    <row r="36" spans="2:12" ht="16.5" customHeight="1">
      <c r="B36" s="51"/>
      <c r="C36" s="42"/>
      <c r="D36" s="42"/>
      <c r="E36" s="43"/>
      <c r="F36" s="199"/>
      <c r="G36" s="30">
        <f t="shared" si="3"/>
        <v>0</v>
      </c>
      <c r="H36" s="24"/>
      <c r="I36" s="52">
        <f t="shared" si="4"/>
        <v>0</v>
      </c>
      <c r="J36" s="1">
        <v>26</v>
      </c>
      <c r="K36" s="1">
        <f t="shared" si="2"/>
        <v>30</v>
      </c>
      <c r="L36" s="16" t="s">
        <v>403</v>
      </c>
    </row>
    <row r="37" spans="2:12" ht="16.5" customHeight="1">
      <c r="B37" s="51"/>
      <c r="C37" s="42"/>
      <c r="D37" s="42"/>
      <c r="E37" s="43"/>
      <c r="F37" s="199"/>
      <c r="G37" s="30">
        <f t="shared" si="3"/>
        <v>0</v>
      </c>
      <c r="H37" s="24"/>
      <c r="I37" s="52">
        <f t="shared" si="4"/>
        <v>0</v>
      </c>
      <c r="J37" s="1">
        <v>26</v>
      </c>
      <c r="K37" s="1">
        <f t="shared" si="2"/>
        <v>30</v>
      </c>
      <c r="L37" s="16" t="s">
        <v>403</v>
      </c>
    </row>
    <row r="38" spans="2:12" ht="16.5" customHeight="1">
      <c r="B38" s="51"/>
      <c r="C38" s="42"/>
      <c r="D38" s="42"/>
      <c r="E38" s="43"/>
      <c r="F38" s="199"/>
      <c r="G38" s="30">
        <f t="shared" si="3"/>
        <v>0</v>
      </c>
      <c r="H38" s="24"/>
      <c r="I38" s="52">
        <f t="shared" si="4"/>
        <v>0</v>
      </c>
      <c r="J38" s="1">
        <v>26</v>
      </c>
      <c r="K38" s="1">
        <f t="shared" si="2"/>
        <v>30</v>
      </c>
      <c r="L38" s="16" t="s">
        <v>403</v>
      </c>
    </row>
    <row r="39" spans="2:12" ht="16.5" customHeight="1">
      <c r="B39" s="51"/>
      <c r="C39" s="42"/>
      <c r="D39" s="42"/>
      <c r="E39" s="43"/>
      <c r="F39" s="199"/>
      <c r="G39" s="30">
        <f t="shared" si="3"/>
        <v>0</v>
      </c>
      <c r="H39" s="24"/>
      <c r="I39" s="52">
        <f t="shared" si="4"/>
        <v>0</v>
      </c>
      <c r="J39" s="1">
        <v>26</v>
      </c>
      <c r="K39" s="1">
        <f t="shared" si="2"/>
        <v>30</v>
      </c>
      <c r="L39" s="16" t="s">
        <v>403</v>
      </c>
    </row>
    <row r="40" spans="2:12" ht="16.5" customHeight="1">
      <c r="B40" s="51"/>
      <c r="C40" s="42"/>
      <c r="D40" s="42"/>
      <c r="E40" s="43"/>
      <c r="F40" s="199"/>
      <c r="G40" s="30">
        <f t="shared" si="3"/>
        <v>0</v>
      </c>
      <c r="H40" s="24"/>
      <c r="I40" s="52">
        <f t="shared" si="4"/>
        <v>0</v>
      </c>
      <c r="J40" s="1">
        <v>26</v>
      </c>
      <c r="K40" s="1">
        <f t="shared" si="2"/>
        <v>30</v>
      </c>
      <c r="L40" s="16" t="s">
        <v>403</v>
      </c>
    </row>
    <row r="41" spans="2:12" ht="16.5" customHeight="1">
      <c r="B41" s="51"/>
      <c r="C41" s="42"/>
      <c r="D41" s="42"/>
      <c r="E41" s="43"/>
      <c r="F41" s="199"/>
      <c r="G41" s="30">
        <f t="shared" si="3"/>
        <v>0</v>
      </c>
      <c r="H41" s="24"/>
      <c r="I41" s="52">
        <f t="shared" si="4"/>
        <v>0</v>
      </c>
      <c r="J41" s="1">
        <v>26</v>
      </c>
      <c r="K41" s="1">
        <f t="shared" si="2"/>
        <v>30</v>
      </c>
      <c r="L41" s="16" t="s">
        <v>403</v>
      </c>
    </row>
    <row r="42" spans="2:12" ht="16.5" customHeight="1">
      <c r="B42" s="51"/>
      <c r="C42" s="42"/>
      <c r="D42" s="42"/>
      <c r="E42" s="43"/>
      <c r="F42" s="199"/>
      <c r="G42" s="30">
        <f t="shared" si="3"/>
        <v>0</v>
      </c>
      <c r="H42" s="24"/>
      <c r="I42" s="52">
        <f t="shared" si="4"/>
        <v>0</v>
      </c>
      <c r="J42" s="1">
        <v>26</v>
      </c>
      <c r="K42" s="1">
        <f t="shared" si="2"/>
        <v>30</v>
      </c>
      <c r="L42" s="16" t="s">
        <v>403</v>
      </c>
    </row>
    <row r="43" spans="2:12" ht="16.5" customHeight="1">
      <c r="B43" s="51"/>
      <c r="C43" s="22"/>
      <c r="D43" s="22"/>
      <c r="E43" s="29"/>
      <c r="F43" s="195"/>
      <c r="G43" s="30">
        <f t="shared" si="3"/>
        <v>0</v>
      </c>
      <c r="H43" s="24"/>
      <c r="I43" s="52">
        <f t="shared" si="4"/>
        <v>0</v>
      </c>
      <c r="J43" s="1">
        <v>26</v>
      </c>
      <c r="K43" s="1">
        <f t="shared" si="2"/>
        <v>30</v>
      </c>
      <c r="L43" s="16"/>
    </row>
    <row r="44" spans="2:13" ht="16.5" customHeight="1">
      <c r="B44" s="68"/>
      <c r="C44" s="69"/>
      <c r="D44" s="69"/>
      <c r="E44" s="69"/>
      <c r="F44" s="69"/>
      <c r="G44" s="70"/>
      <c r="H44" s="71" t="s">
        <v>2350</v>
      </c>
      <c r="I44" s="62">
        <f>SUM(I27:I43)</f>
        <v>0</v>
      </c>
      <c r="L44" s="16"/>
      <c r="M44" t="s">
        <v>404</v>
      </c>
    </row>
    <row r="45" spans="2:13" ht="16.5" customHeight="1">
      <c r="B45" s="68"/>
      <c r="C45" s="69"/>
      <c r="D45" s="69"/>
      <c r="E45" s="69"/>
      <c r="F45" s="69"/>
      <c r="G45" s="70"/>
      <c r="H45" s="71" t="s">
        <v>4729</v>
      </c>
      <c r="I45" s="62">
        <f>NMC+EMC</f>
        <v>0</v>
      </c>
      <c r="L45" s="16"/>
      <c r="M45" t="s">
        <v>404</v>
      </c>
    </row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96" ht="12.75">
      <c r="A196">
        <v>2</v>
      </c>
    </row>
  </sheetData>
  <sheetProtection sheet="1" objects="1" scenarios="1"/>
  <printOptions horizontalCentered="1"/>
  <pageMargins left="0.5" right="0.5" top="1" bottom="0.25" header="0" footer="0"/>
  <pageSetup fitToHeight="1" fitToWidth="1" horizontalDpi="300" verticalDpi="300" orientation="portrait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2:M45"/>
  <sheetViews>
    <sheetView showGridLines="0" showRowColHeaders="0" showZeros="0" zoomScale="75" zoomScaleNormal="75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22.140625" style="0" customWidth="1"/>
    <col min="3" max="3" width="10.421875" style="0" hidden="1" customWidth="1"/>
    <col min="4" max="5" width="10.421875" style="0" customWidth="1"/>
    <col min="6" max="6" width="20.7109375" style="0" customWidth="1"/>
    <col min="7" max="7" width="12.7109375" style="0" hidden="1" customWidth="1"/>
    <col min="8" max="8" width="15.7109375" style="0" customWidth="1"/>
    <col min="9" max="9" width="12.7109375" style="0" customWidth="1"/>
  </cols>
  <sheetData>
    <row r="1" ht="12" customHeight="1"/>
    <row r="2" spans="5:8" ht="12" customHeight="1" hidden="1">
      <c r="E2" s="17"/>
      <c r="G2" s="163" t="s">
        <v>4740</v>
      </c>
      <c r="H2" s="164">
        <v>30</v>
      </c>
    </row>
    <row r="3" ht="12" customHeight="1" thickBot="1"/>
    <row r="4" spans="2:9" ht="18.75" thickBot="1">
      <c r="B4" s="222" t="s">
        <v>4760</v>
      </c>
      <c r="C4" s="223"/>
      <c r="D4" s="223"/>
      <c r="E4" s="223"/>
      <c r="F4" s="223"/>
      <c r="G4" s="223"/>
      <c r="H4" s="223"/>
      <c r="I4" s="210"/>
    </row>
    <row r="5" spans="2:11" ht="12" customHeight="1">
      <c r="B5" s="219" t="s">
        <v>3203</v>
      </c>
      <c r="C5" s="220" t="s">
        <v>4726</v>
      </c>
      <c r="D5" s="220" t="s">
        <v>3204</v>
      </c>
      <c r="E5" s="220" t="s">
        <v>3530</v>
      </c>
      <c r="F5" s="220" t="s">
        <v>4744</v>
      </c>
      <c r="G5" s="220" t="s">
        <v>3528</v>
      </c>
      <c r="H5" s="220" t="s">
        <v>3206</v>
      </c>
      <c r="I5" s="221" t="s">
        <v>4749</v>
      </c>
      <c r="J5" s="1" t="s">
        <v>3531</v>
      </c>
      <c r="K5" s="1" t="s">
        <v>3531</v>
      </c>
    </row>
    <row r="6" spans="2:11" ht="12" customHeight="1" thickBot="1">
      <c r="B6" s="8" t="s">
        <v>3207</v>
      </c>
      <c r="C6" s="10" t="s">
        <v>4727</v>
      </c>
      <c r="D6" s="10" t="s">
        <v>3208</v>
      </c>
      <c r="E6" s="10" t="s">
        <v>3529</v>
      </c>
      <c r="F6" s="10" t="s">
        <v>4745</v>
      </c>
      <c r="G6" s="10" t="s">
        <v>3529</v>
      </c>
      <c r="H6" s="10" t="s">
        <v>4751</v>
      </c>
      <c r="I6" s="84" t="s">
        <v>4750</v>
      </c>
      <c r="J6" s="1" t="s">
        <v>3532</v>
      </c>
      <c r="K6" s="1" t="s">
        <v>2332</v>
      </c>
    </row>
    <row r="7" spans="2:12" ht="16.5" customHeight="1" thickTop="1">
      <c r="B7" s="51" t="s">
        <v>2328</v>
      </c>
      <c r="C7" s="44"/>
      <c r="D7" s="44"/>
      <c r="E7" s="45"/>
      <c r="F7" s="201"/>
      <c r="G7" s="32">
        <f aca="true" t="shared" si="0" ref="G7:G23">D7*E7</f>
        <v>0</v>
      </c>
      <c r="H7" s="26" t="s">
        <v>401</v>
      </c>
      <c r="I7" s="52">
        <f aca="true" t="shared" si="1" ref="I7:I23">ROUNDDOWN(IF(E7&gt;=770,K7,IF(G7/J7&gt;D7*K7,D7*K7,E7/J7)),0)*D7</f>
        <v>0</v>
      </c>
      <c r="J7" s="1">
        <v>26</v>
      </c>
      <c r="K7" s="1">
        <f>SMCS</f>
        <v>30</v>
      </c>
      <c r="L7" s="4"/>
    </row>
    <row r="8" spans="2:12" ht="16.5" customHeight="1">
      <c r="B8" s="51" t="s">
        <v>3561</v>
      </c>
      <c r="C8" s="42"/>
      <c r="D8" s="42"/>
      <c r="E8" s="43"/>
      <c r="F8" s="199"/>
      <c r="G8" s="30">
        <f t="shared" si="0"/>
        <v>0</v>
      </c>
      <c r="H8" s="24" t="s">
        <v>376</v>
      </c>
      <c r="I8" s="52">
        <f t="shared" si="1"/>
        <v>0</v>
      </c>
      <c r="J8" s="1">
        <v>26</v>
      </c>
      <c r="K8" s="1">
        <f aca="true" t="shared" si="2" ref="K8:K23">SMCS</f>
        <v>30</v>
      </c>
      <c r="L8" s="4"/>
    </row>
    <row r="9" spans="2:12" ht="16.5" customHeight="1">
      <c r="B9" s="51"/>
      <c r="C9" s="42"/>
      <c r="D9" s="42"/>
      <c r="E9" s="43"/>
      <c r="F9" s="199"/>
      <c r="G9" s="30">
        <f t="shared" si="0"/>
        <v>0</v>
      </c>
      <c r="H9" s="24"/>
      <c r="I9" s="52">
        <f t="shared" si="1"/>
        <v>0</v>
      </c>
      <c r="J9" s="1">
        <v>26</v>
      </c>
      <c r="K9" s="1">
        <f t="shared" si="2"/>
        <v>30</v>
      </c>
      <c r="L9" s="4" t="s">
        <v>404</v>
      </c>
    </row>
    <row r="10" spans="2:12" ht="16.5" customHeight="1">
      <c r="B10" s="51"/>
      <c r="C10" s="42"/>
      <c r="D10" s="42"/>
      <c r="E10" s="43"/>
      <c r="F10" s="199"/>
      <c r="G10" s="30">
        <f t="shared" si="0"/>
        <v>0</v>
      </c>
      <c r="H10" s="24"/>
      <c r="I10" s="52">
        <f t="shared" si="1"/>
        <v>0</v>
      </c>
      <c r="J10" s="1">
        <v>26</v>
      </c>
      <c r="K10" s="1">
        <f t="shared" si="2"/>
        <v>30</v>
      </c>
      <c r="L10" s="4" t="s">
        <v>404</v>
      </c>
    </row>
    <row r="11" spans="2:12" ht="16.5" customHeight="1">
      <c r="B11" s="51"/>
      <c r="C11" s="42"/>
      <c r="D11" s="42"/>
      <c r="E11" s="43"/>
      <c r="F11" s="199"/>
      <c r="G11" s="30">
        <f t="shared" si="0"/>
        <v>0</v>
      </c>
      <c r="H11" s="24"/>
      <c r="I11" s="52">
        <f t="shared" si="1"/>
        <v>0</v>
      </c>
      <c r="J11" s="1">
        <v>26</v>
      </c>
      <c r="K11" s="1">
        <f t="shared" si="2"/>
        <v>30</v>
      </c>
      <c r="L11" s="4" t="s">
        <v>404</v>
      </c>
    </row>
    <row r="12" spans="2:12" ht="16.5" customHeight="1">
      <c r="B12" s="51"/>
      <c r="C12" s="42"/>
      <c r="D12" s="42"/>
      <c r="E12" s="43"/>
      <c r="F12" s="199"/>
      <c r="G12" s="30">
        <f t="shared" si="0"/>
        <v>0</v>
      </c>
      <c r="H12" s="24"/>
      <c r="I12" s="52">
        <f t="shared" si="1"/>
        <v>0</v>
      </c>
      <c r="J12" s="1">
        <v>26</v>
      </c>
      <c r="K12" s="1">
        <f t="shared" si="2"/>
        <v>30</v>
      </c>
      <c r="L12" s="4" t="s">
        <v>404</v>
      </c>
    </row>
    <row r="13" spans="2:12" ht="16.5" customHeight="1">
      <c r="B13" s="51"/>
      <c r="C13" s="42"/>
      <c r="D13" s="42"/>
      <c r="E13" s="43"/>
      <c r="F13" s="199"/>
      <c r="G13" s="30">
        <f t="shared" si="0"/>
        <v>0</v>
      </c>
      <c r="H13" s="24"/>
      <c r="I13" s="52">
        <f t="shared" si="1"/>
        <v>0</v>
      </c>
      <c r="J13" s="1">
        <v>26</v>
      </c>
      <c r="K13" s="1">
        <f t="shared" si="2"/>
        <v>30</v>
      </c>
      <c r="L13" s="4" t="s">
        <v>404</v>
      </c>
    </row>
    <row r="14" spans="2:12" ht="16.5" customHeight="1">
      <c r="B14" s="51"/>
      <c r="C14" s="42"/>
      <c r="D14" s="42"/>
      <c r="E14" s="43"/>
      <c r="F14" s="199"/>
      <c r="G14" s="30">
        <f t="shared" si="0"/>
        <v>0</v>
      </c>
      <c r="H14" s="24"/>
      <c r="I14" s="52">
        <f t="shared" si="1"/>
        <v>0</v>
      </c>
      <c r="J14" s="1">
        <v>26</v>
      </c>
      <c r="K14" s="1">
        <f t="shared" si="2"/>
        <v>30</v>
      </c>
      <c r="L14" s="4" t="s">
        <v>404</v>
      </c>
    </row>
    <row r="15" spans="2:12" ht="16.5" customHeight="1">
      <c r="B15" s="51"/>
      <c r="C15" s="42"/>
      <c r="D15" s="42"/>
      <c r="E15" s="43"/>
      <c r="F15" s="199"/>
      <c r="G15" s="30">
        <f t="shared" si="0"/>
        <v>0</v>
      </c>
      <c r="H15" s="24"/>
      <c r="I15" s="52">
        <f t="shared" si="1"/>
        <v>0</v>
      </c>
      <c r="J15" s="1">
        <v>26</v>
      </c>
      <c r="K15" s="1">
        <f t="shared" si="2"/>
        <v>30</v>
      </c>
      <c r="L15" s="4" t="s">
        <v>404</v>
      </c>
    </row>
    <row r="16" spans="2:12" ht="16.5" customHeight="1">
      <c r="B16" s="51"/>
      <c r="C16" s="42"/>
      <c r="D16" s="42"/>
      <c r="E16" s="43"/>
      <c r="F16" s="199"/>
      <c r="G16" s="30">
        <f t="shared" si="0"/>
        <v>0</v>
      </c>
      <c r="H16" s="24"/>
      <c r="I16" s="52">
        <f t="shared" si="1"/>
        <v>0</v>
      </c>
      <c r="J16" s="1">
        <v>26</v>
      </c>
      <c r="K16" s="1">
        <f t="shared" si="2"/>
        <v>30</v>
      </c>
      <c r="L16" s="4" t="s">
        <v>404</v>
      </c>
    </row>
    <row r="17" spans="2:12" ht="16.5" customHeight="1">
      <c r="B17" s="51"/>
      <c r="C17" s="42"/>
      <c r="D17" s="42"/>
      <c r="E17" s="43"/>
      <c r="F17" s="199"/>
      <c r="G17" s="30">
        <f t="shared" si="0"/>
        <v>0</v>
      </c>
      <c r="H17" s="24"/>
      <c r="I17" s="52">
        <f t="shared" si="1"/>
        <v>0</v>
      </c>
      <c r="J17" s="1">
        <v>26</v>
      </c>
      <c r="K17" s="1">
        <f t="shared" si="2"/>
        <v>30</v>
      </c>
      <c r="L17" s="4" t="s">
        <v>404</v>
      </c>
    </row>
    <row r="18" spans="2:12" ht="16.5" customHeight="1">
      <c r="B18" s="51"/>
      <c r="C18" s="42"/>
      <c r="D18" s="42"/>
      <c r="E18" s="43"/>
      <c r="F18" s="199"/>
      <c r="G18" s="30">
        <f t="shared" si="0"/>
        <v>0</v>
      </c>
      <c r="H18" s="24"/>
      <c r="I18" s="52">
        <f t="shared" si="1"/>
        <v>0</v>
      </c>
      <c r="J18" s="1">
        <v>26</v>
      </c>
      <c r="K18" s="1">
        <f t="shared" si="2"/>
        <v>30</v>
      </c>
      <c r="L18" s="4" t="s">
        <v>404</v>
      </c>
    </row>
    <row r="19" spans="2:12" ht="16.5" customHeight="1">
      <c r="B19" s="51"/>
      <c r="C19" s="42"/>
      <c r="D19" s="42"/>
      <c r="E19" s="43"/>
      <c r="F19" s="199"/>
      <c r="G19" s="30">
        <f t="shared" si="0"/>
        <v>0</v>
      </c>
      <c r="H19" s="24"/>
      <c r="I19" s="52">
        <f t="shared" si="1"/>
        <v>0</v>
      </c>
      <c r="J19" s="1">
        <v>26</v>
      </c>
      <c r="K19" s="1">
        <f t="shared" si="2"/>
        <v>30</v>
      </c>
      <c r="L19" s="4" t="s">
        <v>404</v>
      </c>
    </row>
    <row r="20" spans="2:12" ht="16.5" customHeight="1">
      <c r="B20" s="51"/>
      <c r="C20" s="42"/>
      <c r="D20" s="42"/>
      <c r="E20" s="43"/>
      <c r="F20" s="199"/>
      <c r="G20" s="30">
        <f t="shared" si="0"/>
        <v>0</v>
      </c>
      <c r="H20" s="24"/>
      <c r="I20" s="52">
        <f t="shared" si="1"/>
        <v>0</v>
      </c>
      <c r="J20" s="1">
        <v>26</v>
      </c>
      <c r="K20" s="1">
        <f t="shared" si="2"/>
        <v>30</v>
      </c>
      <c r="L20" s="4" t="s">
        <v>404</v>
      </c>
    </row>
    <row r="21" spans="2:12" ht="16.5" customHeight="1">
      <c r="B21" s="51"/>
      <c r="C21" s="42"/>
      <c r="D21" s="42"/>
      <c r="E21" s="43"/>
      <c r="F21" s="199"/>
      <c r="G21" s="30">
        <f t="shared" si="0"/>
        <v>0</v>
      </c>
      <c r="H21" s="24"/>
      <c r="I21" s="52">
        <f t="shared" si="1"/>
        <v>0</v>
      </c>
      <c r="J21" s="1">
        <v>26</v>
      </c>
      <c r="K21" s="1">
        <f t="shared" si="2"/>
        <v>30</v>
      </c>
      <c r="L21" s="4" t="s">
        <v>404</v>
      </c>
    </row>
    <row r="22" spans="2:12" ht="16.5" customHeight="1">
      <c r="B22" s="51"/>
      <c r="C22" s="42"/>
      <c r="D22" s="42"/>
      <c r="E22" s="43"/>
      <c r="F22" s="199"/>
      <c r="G22" s="30">
        <f t="shared" si="0"/>
        <v>0</v>
      </c>
      <c r="H22" s="24"/>
      <c r="I22" s="52">
        <f t="shared" si="1"/>
        <v>0</v>
      </c>
      <c r="J22" s="1">
        <v>26</v>
      </c>
      <c r="K22" s="1">
        <f t="shared" si="2"/>
        <v>30</v>
      </c>
      <c r="L22" s="4" t="s">
        <v>404</v>
      </c>
    </row>
    <row r="23" spans="2:12" ht="16.5" customHeight="1" thickBot="1">
      <c r="B23" s="51"/>
      <c r="C23" s="22"/>
      <c r="D23" s="22"/>
      <c r="E23" s="29"/>
      <c r="F23" s="199"/>
      <c r="G23" s="30">
        <f t="shared" si="0"/>
        <v>0</v>
      </c>
      <c r="H23" s="24"/>
      <c r="I23" s="52">
        <f t="shared" si="1"/>
        <v>0</v>
      </c>
      <c r="J23" s="1">
        <v>26</v>
      </c>
      <c r="K23" s="1">
        <f t="shared" si="2"/>
        <v>30</v>
      </c>
      <c r="L23" s="4" t="s">
        <v>404</v>
      </c>
    </row>
    <row r="24" spans="2:13" ht="18.75" thickBot="1">
      <c r="B24" s="211"/>
      <c r="C24" s="212"/>
      <c r="D24" s="212"/>
      <c r="E24" s="213"/>
      <c r="F24" s="213"/>
      <c r="G24" s="213"/>
      <c r="H24" s="214" t="s">
        <v>2349</v>
      </c>
      <c r="I24" s="215">
        <f>SUM(I7:I23)</f>
        <v>0</v>
      </c>
      <c r="L24" s="4"/>
      <c r="M24" t="s">
        <v>404</v>
      </c>
    </row>
    <row r="25" spans="2:12" ht="6" customHeight="1" thickBot="1">
      <c r="B25" s="240"/>
      <c r="C25" s="238"/>
      <c r="D25" s="238"/>
      <c r="E25" s="239"/>
      <c r="F25" s="241"/>
      <c r="G25" s="242"/>
      <c r="H25" s="247"/>
      <c r="I25" s="246"/>
      <c r="J25" s="1"/>
      <c r="K25" s="1"/>
      <c r="L25" s="4"/>
    </row>
    <row r="26" spans="2:12" ht="18.75" thickBot="1">
      <c r="B26" s="208" t="s">
        <v>4759</v>
      </c>
      <c r="C26" s="209"/>
      <c r="D26" s="209"/>
      <c r="E26" s="209"/>
      <c r="F26" s="209"/>
      <c r="G26" s="209"/>
      <c r="H26" s="209"/>
      <c r="I26" s="210"/>
      <c r="K26" s="1"/>
      <c r="L26" s="4"/>
    </row>
    <row r="27" spans="2:12" ht="16.5" customHeight="1">
      <c r="B27" s="51" t="s">
        <v>2331</v>
      </c>
      <c r="C27" s="46"/>
      <c r="D27" s="46"/>
      <c r="E27" s="47"/>
      <c r="F27" s="202"/>
      <c r="G27" s="30">
        <f aca="true" t="shared" si="3" ref="G27:G43">D27*E27</f>
        <v>0</v>
      </c>
      <c r="H27" s="24" t="s">
        <v>401</v>
      </c>
      <c r="I27" s="52">
        <f aca="true" t="shared" si="4" ref="I27:I43">ROUNDDOWN(IF(E27&gt;=770,K27,IF(G27/J27&gt;D27*K27,D27*K27,E27/J27)),0)*D27</f>
        <v>0</v>
      </c>
      <c r="J27" s="1">
        <v>26</v>
      </c>
      <c r="K27" s="1">
        <f>SMCS</f>
        <v>30</v>
      </c>
      <c r="L27" s="16"/>
    </row>
    <row r="28" spans="2:12" ht="16.5" customHeight="1">
      <c r="B28" s="51" t="s">
        <v>3561</v>
      </c>
      <c r="C28" s="42"/>
      <c r="D28" s="42"/>
      <c r="E28" s="43"/>
      <c r="F28" s="199"/>
      <c r="G28" s="30">
        <f t="shared" si="3"/>
        <v>0</v>
      </c>
      <c r="H28" s="24" t="s">
        <v>376</v>
      </c>
      <c r="I28" s="52">
        <f t="shared" si="4"/>
        <v>0</v>
      </c>
      <c r="J28" s="1">
        <v>26</v>
      </c>
      <c r="K28" s="1">
        <f aca="true" t="shared" si="5" ref="K28:K43">SMCS</f>
        <v>30</v>
      </c>
      <c r="L28" s="16"/>
    </row>
    <row r="29" spans="2:12" ht="16.5" customHeight="1">
      <c r="B29" s="51"/>
      <c r="C29" s="42"/>
      <c r="D29" s="42"/>
      <c r="E29" s="43"/>
      <c r="F29" s="199"/>
      <c r="G29" s="30">
        <f t="shared" si="3"/>
        <v>0</v>
      </c>
      <c r="H29" s="24"/>
      <c r="I29" s="52">
        <f t="shared" si="4"/>
        <v>0</v>
      </c>
      <c r="J29" s="1">
        <v>26</v>
      </c>
      <c r="K29" s="1">
        <f t="shared" si="5"/>
        <v>30</v>
      </c>
      <c r="L29" s="16" t="s">
        <v>403</v>
      </c>
    </row>
    <row r="30" spans="2:12" ht="16.5" customHeight="1">
      <c r="B30" s="51"/>
      <c r="C30" s="42"/>
      <c r="D30" s="42"/>
      <c r="E30" s="43"/>
      <c r="F30" s="199"/>
      <c r="G30" s="30">
        <f t="shared" si="3"/>
        <v>0</v>
      </c>
      <c r="H30" s="24"/>
      <c r="I30" s="52">
        <f t="shared" si="4"/>
        <v>0</v>
      </c>
      <c r="J30" s="1">
        <v>26</v>
      </c>
      <c r="K30" s="1">
        <f t="shared" si="5"/>
        <v>30</v>
      </c>
      <c r="L30" s="16" t="s">
        <v>403</v>
      </c>
    </row>
    <row r="31" spans="2:12" ht="16.5" customHeight="1">
      <c r="B31" s="51"/>
      <c r="C31" s="42"/>
      <c r="D31" s="42"/>
      <c r="E31" s="43"/>
      <c r="F31" s="199"/>
      <c r="G31" s="30">
        <f t="shared" si="3"/>
        <v>0</v>
      </c>
      <c r="H31" s="24"/>
      <c r="I31" s="52">
        <f t="shared" si="4"/>
        <v>0</v>
      </c>
      <c r="J31" s="1">
        <v>26</v>
      </c>
      <c r="K31" s="1">
        <f t="shared" si="5"/>
        <v>30</v>
      </c>
      <c r="L31" s="16" t="s">
        <v>403</v>
      </c>
    </row>
    <row r="32" spans="2:12" ht="16.5" customHeight="1">
      <c r="B32" s="51"/>
      <c r="C32" s="42"/>
      <c r="D32" s="42"/>
      <c r="E32" s="43"/>
      <c r="F32" s="199"/>
      <c r="G32" s="30">
        <f t="shared" si="3"/>
        <v>0</v>
      </c>
      <c r="H32" s="24"/>
      <c r="I32" s="52">
        <f t="shared" si="4"/>
        <v>0</v>
      </c>
      <c r="J32" s="1">
        <v>26</v>
      </c>
      <c r="K32" s="1">
        <f t="shared" si="5"/>
        <v>30</v>
      </c>
      <c r="L32" s="16" t="s">
        <v>403</v>
      </c>
    </row>
    <row r="33" spans="2:12" ht="16.5" customHeight="1">
      <c r="B33" s="51"/>
      <c r="C33" s="42"/>
      <c r="D33" s="42"/>
      <c r="E33" s="43"/>
      <c r="F33" s="199"/>
      <c r="G33" s="30">
        <f t="shared" si="3"/>
        <v>0</v>
      </c>
      <c r="H33" s="24"/>
      <c r="I33" s="52">
        <f t="shared" si="4"/>
        <v>0</v>
      </c>
      <c r="J33" s="1">
        <v>26</v>
      </c>
      <c r="K33" s="1">
        <f t="shared" si="5"/>
        <v>30</v>
      </c>
      <c r="L33" s="16" t="s">
        <v>403</v>
      </c>
    </row>
    <row r="34" spans="2:12" ht="16.5" customHeight="1">
      <c r="B34" s="51"/>
      <c r="C34" s="42"/>
      <c r="D34" s="42"/>
      <c r="E34" s="43"/>
      <c r="F34" s="199"/>
      <c r="G34" s="30">
        <f t="shared" si="3"/>
        <v>0</v>
      </c>
      <c r="H34" s="24"/>
      <c r="I34" s="52">
        <f t="shared" si="4"/>
        <v>0</v>
      </c>
      <c r="J34" s="1">
        <v>26</v>
      </c>
      <c r="K34" s="1">
        <f t="shared" si="5"/>
        <v>30</v>
      </c>
      <c r="L34" s="16" t="s">
        <v>403</v>
      </c>
    </row>
    <row r="35" spans="2:12" ht="16.5" customHeight="1">
      <c r="B35" s="51"/>
      <c r="C35" s="42"/>
      <c r="D35" s="42"/>
      <c r="E35" s="43"/>
      <c r="F35" s="199"/>
      <c r="G35" s="30">
        <f t="shared" si="3"/>
        <v>0</v>
      </c>
      <c r="H35" s="24"/>
      <c r="I35" s="52">
        <f t="shared" si="4"/>
        <v>0</v>
      </c>
      <c r="J35" s="1">
        <v>26</v>
      </c>
      <c r="K35" s="1">
        <f t="shared" si="5"/>
        <v>30</v>
      </c>
      <c r="L35" s="16" t="s">
        <v>403</v>
      </c>
    </row>
    <row r="36" spans="2:12" ht="16.5" customHeight="1">
      <c r="B36" s="51"/>
      <c r="C36" s="42"/>
      <c r="D36" s="42"/>
      <c r="E36" s="43"/>
      <c r="F36" s="199"/>
      <c r="G36" s="30">
        <f t="shared" si="3"/>
        <v>0</v>
      </c>
      <c r="H36" s="24"/>
      <c r="I36" s="52">
        <f t="shared" si="4"/>
        <v>0</v>
      </c>
      <c r="J36" s="1">
        <v>26</v>
      </c>
      <c r="K36" s="1">
        <f t="shared" si="5"/>
        <v>30</v>
      </c>
      <c r="L36" s="16" t="s">
        <v>403</v>
      </c>
    </row>
    <row r="37" spans="2:12" ht="16.5" customHeight="1">
      <c r="B37" s="51"/>
      <c r="C37" s="42"/>
      <c r="D37" s="42"/>
      <c r="E37" s="43"/>
      <c r="F37" s="199"/>
      <c r="G37" s="30">
        <f t="shared" si="3"/>
        <v>0</v>
      </c>
      <c r="H37" s="24"/>
      <c r="I37" s="52">
        <f t="shared" si="4"/>
        <v>0</v>
      </c>
      <c r="J37" s="1">
        <v>26</v>
      </c>
      <c r="K37" s="1">
        <f t="shared" si="5"/>
        <v>30</v>
      </c>
      <c r="L37" s="16" t="s">
        <v>403</v>
      </c>
    </row>
    <row r="38" spans="2:12" ht="16.5" customHeight="1">
      <c r="B38" s="51"/>
      <c r="C38" s="42"/>
      <c r="D38" s="42"/>
      <c r="E38" s="43"/>
      <c r="F38" s="199"/>
      <c r="G38" s="30">
        <f t="shared" si="3"/>
        <v>0</v>
      </c>
      <c r="H38" s="24"/>
      <c r="I38" s="52">
        <f t="shared" si="4"/>
        <v>0</v>
      </c>
      <c r="J38" s="1">
        <v>26</v>
      </c>
      <c r="K38" s="1">
        <f t="shared" si="5"/>
        <v>30</v>
      </c>
      <c r="L38" s="16" t="s">
        <v>403</v>
      </c>
    </row>
    <row r="39" spans="2:12" ht="16.5" customHeight="1">
      <c r="B39" s="51"/>
      <c r="C39" s="42"/>
      <c r="D39" s="42"/>
      <c r="E39" s="43"/>
      <c r="F39" s="199"/>
      <c r="G39" s="30">
        <f t="shared" si="3"/>
        <v>0</v>
      </c>
      <c r="H39" s="24"/>
      <c r="I39" s="52">
        <f t="shared" si="4"/>
        <v>0</v>
      </c>
      <c r="J39" s="1">
        <v>26</v>
      </c>
      <c r="K39" s="1">
        <f t="shared" si="5"/>
        <v>30</v>
      </c>
      <c r="L39" s="16" t="s">
        <v>403</v>
      </c>
    </row>
    <row r="40" spans="2:12" ht="16.5" customHeight="1">
      <c r="B40" s="51"/>
      <c r="C40" s="42"/>
      <c r="D40" s="42"/>
      <c r="E40" s="43"/>
      <c r="F40" s="199"/>
      <c r="G40" s="30">
        <f t="shared" si="3"/>
        <v>0</v>
      </c>
      <c r="H40" s="24"/>
      <c r="I40" s="52">
        <f t="shared" si="4"/>
        <v>0</v>
      </c>
      <c r="J40" s="1">
        <v>26</v>
      </c>
      <c r="K40" s="1">
        <f t="shared" si="5"/>
        <v>30</v>
      </c>
      <c r="L40" s="16" t="s">
        <v>403</v>
      </c>
    </row>
    <row r="41" spans="2:12" ht="16.5" customHeight="1">
      <c r="B41" s="51"/>
      <c r="C41" s="42"/>
      <c r="D41" s="42"/>
      <c r="E41" s="43"/>
      <c r="F41" s="199"/>
      <c r="G41" s="30">
        <f t="shared" si="3"/>
        <v>0</v>
      </c>
      <c r="H41" s="24"/>
      <c r="I41" s="52">
        <f t="shared" si="4"/>
        <v>0</v>
      </c>
      <c r="J41" s="1">
        <v>26</v>
      </c>
      <c r="K41" s="1">
        <f t="shared" si="5"/>
        <v>30</v>
      </c>
      <c r="L41" s="16" t="s">
        <v>403</v>
      </c>
    </row>
    <row r="42" spans="2:12" ht="16.5" customHeight="1">
      <c r="B42" s="51"/>
      <c r="C42" s="42"/>
      <c r="D42" s="42"/>
      <c r="E42" s="43"/>
      <c r="F42" s="199"/>
      <c r="G42" s="30">
        <f t="shared" si="3"/>
        <v>0</v>
      </c>
      <c r="H42" s="24"/>
      <c r="I42" s="52">
        <f t="shared" si="4"/>
        <v>0</v>
      </c>
      <c r="J42" s="1">
        <v>26</v>
      </c>
      <c r="K42" s="1">
        <f t="shared" si="5"/>
        <v>30</v>
      </c>
      <c r="L42" s="16" t="s">
        <v>403</v>
      </c>
    </row>
    <row r="43" spans="2:12" ht="16.5" customHeight="1">
      <c r="B43" s="51"/>
      <c r="C43" s="22"/>
      <c r="D43" s="22"/>
      <c r="E43" s="29"/>
      <c r="F43" s="195"/>
      <c r="G43" s="30">
        <f t="shared" si="3"/>
        <v>0</v>
      </c>
      <c r="H43" s="24"/>
      <c r="I43" s="52">
        <f t="shared" si="4"/>
        <v>0</v>
      </c>
      <c r="J43" s="1">
        <v>26</v>
      </c>
      <c r="K43" s="1">
        <f t="shared" si="5"/>
        <v>30</v>
      </c>
      <c r="L43" s="16"/>
    </row>
    <row r="44" spans="2:13" ht="16.5" customHeight="1">
      <c r="B44" s="68"/>
      <c r="C44" s="69"/>
      <c r="D44" s="69"/>
      <c r="E44" s="69"/>
      <c r="F44" s="69"/>
      <c r="G44" s="70"/>
      <c r="H44" s="71" t="s">
        <v>2350</v>
      </c>
      <c r="I44" s="62">
        <f>SUM(I27:I43)</f>
        <v>0</v>
      </c>
      <c r="L44" s="16"/>
      <c r="M44" t="s">
        <v>404</v>
      </c>
    </row>
    <row r="45" spans="2:13" ht="16.5" customHeight="1" thickBot="1">
      <c r="B45" s="63"/>
      <c r="C45" s="64"/>
      <c r="D45" s="64"/>
      <c r="E45" s="64"/>
      <c r="F45" s="64"/>
      <c r="G45" s="65"/>
      <c r="H45" s="66" t="s">
        <v>4729</v>
      </c>
      <c r="I45" s="67">
        <f>NSC+ESC</f>
        <v>0</v>
      </c>
      <c r="L45" s="16"/>
      <c r="M45" t="s">
        <v>404</v>
      </c>
    </row>
  </sheetData>
  <sheetProtection sheet="1" objects="1" scenarios="1"/>
  <printOptions horizontalCentered="1"/>
  <pageMargins left="0.5" right="0.5" top="1" bottom="0.25" header="0" footer="0"/>
  <pageSetup fitToHeight="1" fitToWidth="1" horizontalDpi="300" verticalDpi="300" orientation="portrait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B2:O66"/>
  <sheetViews>
    <sheetView showGridLines="0" showRowColHeaders="0" showZeros="0" zoomScale="75" zoomScaleNormal="75" workbookViewId="0" topLeftCell="A1">
      <selection activeCell="D5" sqref="D5"/>
    </sheetView>
  </sheetViews>
  <sheetFormatPr defaultColWidth="9.140625" defaultRowHeight="12.75"/>
  <cols>
    <col min="1" max="1" width="6.57421875" style="0" customWidth="1"/>
    <col min="2" max="2" width="19.8515625" style="0" customWidth="1"/>
    <col min="3" max="3" width="10.7109375" style="0" hidden="1" customWidth="1"/>
    <col min="4" max="5" width="10.7109375" style="0" customWidth="1"/>
    <col min="6" max="6" width="20.7109375" style="0" customWidth="1"/>
    <col min="7" max="7" width="11.140625" style="0" hidden="1" customWidth="1"/>
    <col min="8" max="8" width="19.140625" style="0" customWidth="1"/>
    <col min="9" max="9" width="14.7109375" style="0" customWidth="1"/>
  </cols>
  <sheetData>
    <row r="1" ht="23.25" customHeight="1" thickBot="1"/>
    <row r="2" spans="2:15" ht="18.75" thickBot="1">
      <c r="B2" s="48" t="s">
        <v>4761</v>
      </c>
      <c r="C2" s="49"/>
      <c r="D2" s="49"/>
      <c r="E2" s="49"/>
      <c r="F2" s="49"/>
      <c r="G2" s="49"/>
      <c r="H2" s="49"/>
      <c r="I2" s="50"/>
      <c r="O2">
        <v>1</v>
      </c>
    </row>
    <row r="3" spans="2:15" ht="12" customHeight="1">
      <c r="B3" s="7" t="s">
        <v>3203</v>
      </c>
      <c r="C3" s="9" t="s">
        <v>4726</v>
      </c>
      <c r="D3" s="9" t="s">
        <v>3204</v>
      </c>
      <c r="E3" s="9" t="s">
        <v>3530</v>
      </c>
      <c r="F3" s="9" t="s">
        <v>4744</v>
      </c>
      <c r="G3" s="9" t="s">
        <v>3528</v>
      </c>
      <c r="H3" s="9" t="s">
        <v>3206</v>
      </c>
      <c r="I3" s="216" t="s">
        <v>4749</v>
      </c>
      <c r="J3" s="1" t="s">
        <v>3531</v>
      </c>
      <c r="K3" s="1" t="s">
        <v>3531</v>
      </c>
      <c r="O3">
        <v>1</v>
      </c>
    </row>
    <row r="4" spans="2:15" ht="12" customHeight="1" thickBot="1">
      <c r="B4" s="191" t="s">
        <v>3207</v>
      </c>
      <c r="C4" s="10" t="s">
        <v>4727</v>
      </c>
      <c r="D4" s="10" t="s">
        <v>3208</v>
      </c>
      <c r="E4" s="10" t="s">
        <v>3529</v>
      </c>
      <c r="F4" s="10" t="s">
        <v>4745</v>
      </c>
      <c r="G4" s="10" t="s">
        <v>3529</v>
      </c>
      <c r="H4" s="10" t="s">
        <v>4751</v>
      </c>
      <c r="I4" s="84" t="s">
        <v>4750</v>
      </c>
      <c r="J4" s="1" t="s">
        <v>3532</v>
      </c>
      <c r="K4" s="1" t="s">
        <v>2332</v>
      </c>
      <c r="O4">
        <v>1</v>
      </c>
    </row>
    <row r="5" spans="2:15" ht="15" customHeight="1" thickTop="1">
      <c r="B5" s="193" t="s">
        <v>352</v>
      </c>
      <c r="C5" s="46"/>
      <c r="D5" s="46"/>
      <c r="E5" s="47"/>
      <c r="F5" s="202"/>
      <c r="G5" s="30">
        <f aca="true" t="shared" si="0" ref="G5:G20">D5*E5</f>
        <v>0</v>
      </c>
      <c r="H5" s="24" t="s">
        <v>4779</v>
      </c>
      <c r="I5" s="186">
        <f aca="true" t="shared" si="1" ref="I5:I20">ROUNDDOWN(IF(G5/J5&gt;D5*K5,D5*K5,G5/J5),0)</f>
        <v>0</v>
      </c>
      <c r="J5" s="1">
        <v>75</v>
      </c>
      <c r="K5" s="1">
        <v>20</v>
      </c>
      <c r="O5">
        <f aca="true" t="shared" si="2" ref="O5:O63">IF(I5&gt;0,1,0)</f>
        <v>0</v>
      </c>
    </row>
    <row r="6" spans="2:15" ht="15" customHeight="1">
      <c r="B6" s="51" t="s">
        <v>2329</v>
      </c>
      <c r="C6" s="22"/>
      <c r="D6" s="22"/>
      <c r="E6" s="29"/>
      <c r="F6" s="195"/>
      <c r="G6" s="30">
        <f t="shared" si="0"/>
        <v>0</v>
      </c>
      <c r="H6" s="24" t="s">
        <v>353</v>
      </c>
      <c r="I6" s="52">
        <f t="shared" si="1"/>
        <v>0</v>
      </c>
      <c r="J6" s="1">
        <v>20</v>
      </c>
      <c r="K6" s="1">
        <v>20</v>
      </c>
      <c r="O6">
        <f t="shared" si="2"/>
        <v>0</v>
      </c>
    </row>
    <row r="7" spans="2:15" ht="15" customHeight="1">
      <c r="B7" s="53" t="s">
        <v>354</v>
      </c>
      <c r="C7" s="44"/>
      <c r="D7" s="44"/>
      <c r="E7" s="45"/>
      <c r="F7" s="201"/>
      <c r="G7" s="32">
        <f t="shared" si="0"/>
        <v>0</v>
      </c>
      <c r="H7" s="26" t="s">
        <v>4780</v>
      </c>
      <c r="I7" s="54">
        <f t="shared" si="1"/>
        <v>0</v>
      </c>
      <c r="J7" s="1">
        <v>45</v>
      </c>
      <c r="K7" s="1">
        <v>25</v>
      </c>
      <c r="O7">
        <f t="shared" si="2"/>
        <v>0</v>
      </c>
    </row>
    <row r="8" spans="2:15" ht="15" customHeight="1">
      <c r="B8" s="51"/>
      <c r="C8" s="42"/>
      <c r="D8" s="42"/>
      <c r="E8" s="43"/>
      <c r="F8" s="199"/>
      <c r="G8" s="30">
        <f t="shared" si="0"/>
        <v>0</v>
      </c>
      <c r="H8" s="24" t="s">
        <v>355</v>
      </c>
      <c r="I8" s="52">
        <f t="shared" si="1"/>
        <v>0</v>
      </c>
      <c r="J8" s="1">
        <v>45</v>
      </c>
      <c r="K8" s="1">
        <v>25</v>
      </c>
      <c r="O8">
        <f t="shared" si="2"/>
        <v>0</v>
      </c>
    </row>
    <row r="9" spans="2:15" ht="15" customHeight="1">
      <c r="B9" s="51"/>
      <c r="C9" s="22"/>
      <c r="D9" s="22"/>
      <c r="E9" s="29"/>
      <c r="F9" s="195"/>
      <c r="G9" s="30">
        <f t="shared" si="0"/>
        <v>0</v>
      </c>
      <c r="H9" s="24"/>
      <c r="I9" s="52">
        <f t="shared" si="1"/>
        <v>0</v>
      </c>
      <c r="J9" s="1">
        <v>45</v>
      </c>
      <c r="K9" s="1">
        <v>25</v>
      </c>
      <c r="L9" t="s">
        <v>404</v>
      </c>
      <c r="O9">
        <f t="shared" si="2"/>
        <v>0</v>
      </c>
    </row>
    <row r="10" spans="2:15" ht="15" customHeight="1">
      <c r="B10" s="53" t="s">
        <v>356</v>
      </c>
      <c r="C10" s="44"/>
      <c r="D10" s="44"/>
      <c r="E10" s="45"/>
      <c r="F10" s="201"/>
      <c r="G10" s="32">
        <f t="shared" si="0"/>
        <v>0</v>
      </c>
      <c r="H10" s="26" t="s">
        <v>4781</v>
      </c>
      <c r="I10" s="54">
        <f t="shared" si="1"/>
        <v>0</v>
      </c>
      <c r="J10" s="1">
        <v>35</v>
      </c>
      <c r="K10" s="1">
        <v>24</v>
      </c>
      <c r="O10">
        <f t="shared" si="2"/>
        <v>0</v>
      </c>
    </row>
    <row r="11" spans="2:15" ht="15" customHeight="1">
      <c r="B11" s="51" t="s">
        <v>357</v>
      </c>
      <c r="C11" s="22"/>
      <c r="D11" s="22"/>
      <c r="E11" s="29"/>
      <c r="F11" s="195"/>
      <c r="G11" s="30">
        <f t="shared" si="0"/>
        <v>0</v>
      </c>
      <c r="H11" s="24" t="s">
        <v>358</v>
      </c>
      <c r="I11" s="52">
        <f t="shared" si="1"/>
        <v>0</v>
      </c>
      <c r="J11" s="1">
        <v>35</v>
      </c>
      <c r="K11" s="1">
        <v>24</v>
      </c>
      <c r="O11">
        <f t="shared" si="2"/>
        <v>0</v>
      </c>
    </row>
    <row r="12" spans="2:15" ht="15" customHeight="1">
      <c r="B12" s="53" t="s">
        <v>359</v>
      </c>
      <c r="C12" s="44"/>
      <c r="D12" s="44"/>
      <c r="E12" s="45"/>
      <c r="F12" s="201"/>
      <c r="G12" s="32">
        <f t="shared" si="0"/>
        <v>0</v>
      </c>
      <c r="H12" s="26" t="s">
        <v>4781</v>
      </c>
      <c r="I12" s="54">
        <f t="shared" si="1"/>
        <v>0</v>
      </c>
      <c r="J12" s="1">
        <v>35</v>
      </c>
      <c r="K12" s="1">
        <v>24</v>
      </c>
      <c r="O12">
        <f t="shared" si="2"/>
        <v>0</v>
      </c>
    </row>
    <row r="13" spans="2:15" ht="15" customHeight="1">
      <c r="B13" s="51" t="s">
        <v>2330</v>
      </c>
      <c r="C13" s="22"/>
      <c r="D13" s="22"/>
      <c r="E13" s="29"/>
      <c r="F13" s="195"/>
      <c r="G13" s="30">
        <f t="shared" si="0"/>
        <v>0</v>
      </c>
      <c r="H13" s="24" t="s">
        <v>358</v>
      </c>
      <c r="I13" s="52">
        <f t="shared" si="1"/>
        <v>0</v>
      </c>
      <c r="J13" s="1">
        <v>35</v>
      </c>
      <c r="K13" s="1">
        <v>24</v>
      </c>
      <c r="O13">
        <f t="shared" si="2"/>
        <v>0</v>
      </c>
    </row>
    <row r="14" spans="2:15" ht="15" customHeight="1">
      <c r="B14" s="53" t="s">
        <v>360</v>
      </c>
      <c r="C14" s="44"/>
      <c r="D14" s="44"/>
      <c r="E14" s="45"/>
      <c r="F14" s="201"/>
      <c r="G14" s="32">
        <f t="shared" si="0"/>
        <v>0</v>
      </c>
      <c r="H14" s="26" t="s">
        <v>4782</v>
      </c>
      <c r="I14" s="54">
        <f t="shared" si="1"/>
        <v>0</v>
      </c>
      <c r="J14" s="1">
        <v>50</v>
      </c>
      <c r="K14" s="1">
        <v>20</v>
      </c>
      <c r="O14">
        <f t="shared" si="2"/>
        <v>0</v>
      </c>
    </row>
    <row r="15" spans="2:15" ht="15" customHeight="1">
      <c r="B15" s="51" t="s">
        <v>357</v>
      </c>
      <c r="C15" s="22"/>
      <c r="D15" s="22"/>
      <c r="E15" s="29"/>
      <c r="F15" s="195"/>
      <c r="G15" s="30">
        <f t="shared" si="0"/>
        <v>0</v>
      </c>
      <c r="H15" s="24" t="s">
        <v>353</v>
      </c>
      <c r="I15" s="52">
        <f t="shared" si="1"/>
        <v>0</v>
      </c>
      <c r="J15" s="1">
        <v>50</v>
      </c>
      <c r="K15" s="1">
        <v>20</v>
      </c>
      <c r="O15">
        <f t="shared" si="2"/>
        <v>0</v>
      </c>
    </row>
    <row r="16" spans="2:15" ht="15" customHeight="1">
      <c r="B16" s="53" t="s">
        <v>361</v>
      </c>
      <c r="C16" s="44"/>
      <c r="D16" s="44"/>
      <c r="E16" s="45"/>
      <c r="F16" s="201"/>
      <c r="G16" s="32">
        <f t="shared" si="0"/>
        <v>0</v>
      </c>
      <c r="H16" s="26" t="s">
        <v>4781</v>
      </c>
      <c r="I16" s="54">
        <f t="shared" si="1"/>
        <v>0</v>
      </c>
      <c r="J16" s="1">
        <v>35</v>
      </c>
      <c r="K16" s="1">
        <v>24</v>
      </c>
      <c r="O16">
        <f t="shared" si="2"/>
        <v>0</v>
      </c>
    </row>
    <row r="17" spans="2:15" ht="15" customHeight="1">
      <c r="B17" s="51" t="s">
        <v>362</v>
      </c>
      <c r="C17" s="22"/>
      <c r="D17" s="22"/>
      <c r="E17" s="29"/>
      <c r="F17" s="195"/>
      <c r="G17" s="30">
        <f t="shared" si="0"/>
        <v>0</v>
      </c>
      <c r="H17" s="24" t="s">
        <v>358</v>
      </c>
      <c r="I17" s="52">
        <f t="shared" si="1"/>
        <v>0</v>
      </c>
      <c r="J17" s="1">
        <v>35</v>
      </c>
      <c r="K17" s="1">
        <v>24</v>
      </c>
      <c r="O17">
        <f t="shared" si="2"/>
        <v>0</v>
      </c>
    </row>
    <row r="18" spans="2:15" ht="15" customHeight="1">
      <c r="B18" s="53" t="s">
        <v>363</v>
      </c>
      <c r="C18" s="44"/>
      <c r="D18" s="44"/>
      <c r="E18" s="45"/>
      <c r="F18" s="201"/>
      <c r="G18" s="32">
        <f t="shared" si="0"/>
        <v>0</v>
      </c>
      <c r="H18" s="26" t="s">
        <v>4782</v>
      </c>
      <c r="I18" s="54">
        <f t="shared" si="1"/>
        <v>0</v>
      </c>
      <c r="J18" s="1">
        <v>50</v>
      </c>
      <c r="K18" s="1">
        <v>24</v>
      </c>
      <c r="O18">
        <f t="shared" si="2"/>
        <v>0</v>
      </c>
    </row>
    <row r="19" spans="2:15" ht="15" customHeight="1">
      <c r="B19" s="51" t="s">
        <v>364</v>
      </c>
      <c r="C19" s="42"/>
      <c r="D19" s="42"/>
      <c r="E19" s="43"/>
      <c r="F19" s="199"/>
      <c r="G19" s="30">
        <f t="shared" si="0"/>
        <v>0</v>
      </c>
      <c r="H19" s="24" t="s">
        <v>358</v>
      </c>
      <c r="I19" s="52">
        <f t="shared" si="1"/>
        <v>0</v>
      </c>
      <c r="J19" s="1">
        <v>50</v>
      </c>
      <c r="K19" s="1">
        <v>24</v>
      </c>
      <c r="O19">
        <f t="shared" si="2"/>
        <v>0</v>
      </c>
    </row>
    <row r="20" spans="2:15" ht="15" customHeight="1">
      <c r="B20" s="51"/>
      <c r="C20" s="22"/>
      <c r="D20" s="22"/>
      <c r="E20" s="29"/>
      <c r="F20" s="195"/>
      <c r="G20" s="30">
        <f t="shared" si="0"/>
        <v>0</v>
      </c>
      <c r="H20" s="24"/>
      <c r="I20" s="52">
        <f t="shared" si="1"/>
        <v>0</v>
      </c>
      <c r="J20" s="1">
        <v>50</v>
      </c>
      <c r="K20" s="1">
        <v>24</v>
      </c>
      <c r="L20" t="s">
        <v>404</v>
      </c>
      <c r="O20">
        <f t="shared" si="2"/>
        <v>0</v>
      </c>
    </row>
    <row r="21" spans="2:15" ht="15" customHeight="1">
      <c r="B21" s="53" t="s">
        <v>365</v>
      </c>
      <c r="C21" s="27"/>
      <c r="D21" s="27"/>
      <c r="E21" s="33"/>
      <c r="F21" s="200"/>
      <c r="G21" s="32"/>
      <c r="H21" s="26" t="s">
        <v>4783</v>
      </c>
      <c r="I21" s="54"/>
      <c r="J21" s="1"/>
      <c r="K21" s="1"/>
      <c r="O21">
        <f>IF(SUM(I22:I25)&gt;0,1,0)</f>
        <v>0</v>
      </c>
    </row>
    <row r="22" spans="2:15" ht="15" customHeight="1">
      <c r="B22" s="51" t="s">
        <v>366</v>
      </c>
      <c r="C22" s="166"/>
      <c r="D22" s="166"/>
      <c r="E22" s="167"/>
      <c r="F22" s="204"/>
      <c r="G22" s="168">
        <f>D22*E22</f>
        <v>0</v>
      </c>
      <c r="H22" s="169" t="s">
        <v>4756</v>
      </c>
      <c r="I22" s="72">
        <f>ROUNDDOWN(IF(G22/J22&gt;D22*K22,D22*K22,G22/J22),0)</f>
        <v>0</v>
      </c>
      <c r="J22" s="1">
        <v>25</v>
      </c>
      <c r="K22" s="1">
        <v>30</v>
      </c>
      <c r="O22">
        <f t="shared" si="2"/>
        <v>0</v>
      </c>
    </row>
    <row r="23" spans="2:15" ht="15" customHeight="1">
      <c r="B23" s="51" t="s">
        <v>367</v>
      </c>
      <c r="C23" s="46"/>
      <c r="D23" s="46"/>
      <c r="E23" s="47"/>
      <c r="F23" s="202"/>
      <c r="G23" s="30">
        <f>D23*E23</f>
        <v>0</v>
      </c>
      <c r="H23" s="24" t="s">
        <v>368</v>
      </c>
      <c r="I23" s="52">
        <f>ROUNDDOWN(G23/25*0.4,0)</f>
        <v>0</v>
      </c>
      <c r="J23" s="11">
        <v>25</v>
      </c>
      <c r="K23" s="11">
        <v>30</v>
      </c>
      <c r="O23">
        <f t="shared" si="2"/>
        <v>0</v>
      </c>
    </row>
    <row r="24" spans="2:15" ht="15" customHeight="1">
      <c r="B24" s="51" t="s">
        <v>369</v>
      </c>
      <c r="C24" s="42"/>
      <c r="D24" s="42"/>
      <c r="E24" s="43"/>
      <c r="F24" s="199"/>
      <c r="G24" s="30">
        <f>D24*E24</f>
        <v>0</v>
      </c>
      <c r="H24" s="24" t="s">
        <v>370</v>
      </c>
      <c r="I24" s="52">
        <f>ROUNDDOWN(G24/20*0.4,0)</f>
        <v>0</v>
      </c>
      <c r="J24" s="11">
        <v>20</v>
      </c>
      <c r="K24" s="11">
        <v>30</v>
      </c>
      <c r="O24">
        <f t="shared" si="2"/>
        <v>0</v>
      </c>
    </row>
    <row r="25" spans="2:15" ht="15" customHeight="1">
      <c r="B25" s="51"/>
      <c r="C25" s="22"/>
      <c r="D25" s="22"/>
      <c r="E25" s="29"/>
      <c r="F25" s="195"/>
      <c r="G25" s="30">
        <f>D25*E25</f>
        <v>0</v>
      </c>
      <c r="H25" s="24"/>
      <c r="I25" s="52">
        <f>ROUNDDOWN(G25/20*0.4,0)</f>
        <v>0</v>
      </c>
      <c r="J25" s="11">
        <v>20</v>
      </c>
      <c r="K25" s="11">
        <v>30</v>
      </c>
      <c r="O25">
        <f t="shared" si="2"/>
        <v>0</v>
      </c>
    </row>
    <row r="26" spans="2:15" ht="15" customHeight="1">
      <c r="B26" s="53" t="s">
        <v>371</v>
      </c>
      <c r="C26" s="27"/>
      <c r="D26" s="27"/>
      <c r="E26" s="33"/>
      <c r="F26" s="200"/>
      <c r="G26" s="32"/>
      <c r="H26" s="26" t="s">
        <v>4779</v>
      </c>
      <c r="I26" s="54"/>
      <c r="J26" s="1"/>
      <c r="K26" s="1"/>
      <c r="O26">
        <f>IF(SUM(I27:I30)&gt;0,1,0)</f>
        <v>0</v>
      </c>
    </row>
    <row r="27" spans="2:15" ht="15" customHeight="1">
      <c r="B27" s="51"/>
      <c r="C27" s="46"/>
      <c r="D27" s="46"/>
      <c r="E27" s="47"/>
      <c r="F27" s="202"/>
      <c r="G27" s="30">
        <f aca="true" t="shared" si="3" ref="G27:G32">D27*E27</f>
        <v>0</v>
      </c>
      <c r="H27" s="24" t="s">
        <v>358</v>
      </c>
      <c r="I27" s="52">
        <f aca="true" t="shared" si="4" ref="I27:I32">ROUNDDOWN(IF(G27/J27&gt;D27*K27,D27*K27,G27/J27),0)</f>
        <v>0</v>
      </c>
      <c r="J27" s="1">
        <v>75</v>
      </c>
      <c r="K27" s="1">
        <v>24</v>
      </c>
      <c r="L27" s="4"/>
      <c r="O27">
        <f t="shared" si="2"/>
        <v>0</v>
      </c>
    </row>
    <row r="28" spans="2:15" ht="15" customHeight="1">
      <c r="B28" s="51"/>
      <c r="C28" s="42"/>
      <c r="D28" s="42"/>
      <c r="E28" s="43"/>
      <c r="F28" s="199"/>
      <c r="G28" s="30">
        <f t="shared" si="3"/>
        <v>0</v>
      </c>
      <c r="H28" s="24"/>
      <c r="I28" s="52">
        <f t="shared" si="4"/>
        <v>0</v>
      </c>
      <c r="J28" s="1">
        <v>75</v>
      </c>
      <c r="K28" s="1">
        <v>24</v>
      </c>
      <c r="L28" s="4" t="s">
        <v>404</v>
      </c>
      <c r="O28">
        <f t="shared" si="2"/>
        <v>0</v>
      </c>
    </row>
    <row r="29" spans="2:15" ht="15" customHeight="1">
      <c r="B29" s="51"/>
      <c r="C29" s="42"/>
      <c r="D29" s="42"/>
      <c r="E29" s="43"/>
      <c r="F29" s="199"/>
      <c r="G29" s="30">
        <f t="shared" si="3"/>
        <v>0</v>
      </c>
      <c r="H29" s="24"/>
      <c r="I29" s="52">
        <f t="shared" si="4"/>
        <v>0</v>
      </c>
      <c r="J29" s="1">
        <v>75</v>
      </c>
      <c r="K29" s="1">
        <v>24</v>
      </c>
      <c r="L29" s="4" t="s">
        <v>404</v>
      </c>
      <c r="O29">
        <f t="shared" si="2"/>
        <v>0</v>
      </c>
    </row>
    <row r="30" spans="2:15" ht="15" customHeight="1">
      <c r="B30" s="51"/>
      <c r="C30" s="22"/>
      <c r="D30" s="22"/>
      <c r="E30" s="29"/>
      <c r="F30" s="195"/>
      <c r="G30" s="30">
        <f t="shared" si="3"/>
        <v>0</v>
      </c>
      <c r="H30" s="24"/>
      <c r="I30" s="52">
        <f t="shared" si="4"/>
        <v>0</v>
      </c>
      <c r="J30" s="1">
        <v>75</v>
      </c>
      <c r="K30" s="1">
        <v>24</v>
      </c>
      <c r="L30" s="4"/>
      <c r="O30">
        <f t="shared" si="2"/>
        <v>0</v>
      </c>
    </row>
    <row r="31" spans="2:15" ht="15" customHeight="1">
      <c r="B31" s="53" t="s">
        <v>372</v>
      </c>
      <c r="C31" s="44"/>
      <c r="D31" s="44"/>
      <c r="E31" s="45"/>
      <c r="F31" s="201"/>
      <c r="G31" s="32">
        <f t="shared" si="3"/>
        <v>0</v>
      </c>
      <c r="H31" s="26" t="s">
        <v>4781</v>
      </c>
      <c r="I31" s="54">
        <f t="shared" si="4"/>
        <v>0</v>
      </c>
      <c r="J31" s="1">
        <v>35</v>
      </c>
      <c r="K31" s="1">
        <v>25</v>
      </c>
      <c r="L31" s="4"/>
      <c r="O31">
        <f t="shared" si="2"/>
        <v>0</v>
      </c>
    </row>
    <row r="32" spans="2:15" ht="15" customHeight="1">
      <c r="B32" s="51" t="s">
        <v>373</v>
      </c>
      <c r="C32" s="22"/>
      <c r="D32" s="22"/>
      <c r="E32" s="29"/>
      <c r="F32" s="195"/>
      <c r="G32" s="30">
        <f t="shared" si="3"/>
        <v>0</v>
      </c>
      <c r="H32" s="24" t="s">
        <v>355</v>
      </c>
      <c r="I32" s="52">
        <f t="shared" si="4"/>
        <v>0</v>
      </c>
      <c r="J32" s="1">
        <v>35</v>
      </c>
      <c r="K32" s="1">
        <v>25</v>
      </c>
      <c r="L32" s="4"/>
      <c r="O32">
        <f t="shared" si="2"/>
        <v>0</v>
      </c>
    </row>
    <row r="33" spans="2:15" ht="15" customHeight="1">
      <c r="B33" s="53" t="s">
        <v>374</v>
      </c>
      <c r="C33" s="27"/>
      <c r="D33" s="27"/>
      <c r="E33" s="33"/>
      <c r="F33" s="200"/>
      <c r="G33" s="32"/>
      <c r="H33" s="26"/>
      <c r="I33" s="54"/>
      <c r="J33" s="1"/>
      <c r="K33" s="1"/>
      <c r="L33" s="4"/>
      <c r="O33">
        <f>IF(SUM(I34:I46)&gt;0,1,0)</f>
        <v>0</v>
      </c>
    </row>
    <row r="34" spans="2:15" ht="15" customHeight="1">
      <c r="B34" s="51" t="s">
        <v>375</v>
      </c>
      <c r="C34" s="46"/>
      <c r="D34" s="46"/>
      <c r="E34" s="47"/>
      <c r="F34" s="202"/>
      <c r="G34" s="30">
        <f aca="true" t="shared" si="5" ref="G34:G46">D34*E34</f>
        <v>0</v>
      </c>
      <c r="H34" s="24" t="s">
        <v>4784</v>
      </c>
      <c r="I34" s="52">
        <f aca="true" t="shared" si="6" ref="I34:I46">ROUNDDOWN(IF(G34/J34&gt;D34*K34,D34*K34,G34/J34),0)</f>
        <v>0</v>
      </c>
      <c r="J34" s="1">
        <v>30</v>
      </c>
      <c r="K34" s="1">
        <v>30</v>
      </c>
      <c r="L34" s="4"/>
      <c r="O34">
        <f t="shared" si="2"/>
        <v>0</v>
      </c>
    </row>
    <row r="35" spans="2:15" ht="15" customHeight="1">
      <c r="B35" s="51"/>
      <c r="C35" s="115"/>
      <c r="D35" s="115"/>
      <c r="E35" s="116"/>
      <c r="F35" s="205"/>
      <c r="G35" s="30">
        <f t="shared" si="5"/>
        <v>0</v>
      </c>
      <c r="H35" s="24" t="s">
        <v>376</v>
      </c>
      <c r="I35" s="52">
        <f t="shared" si="6"/>
        <v>0</v>
      </c>
      <c r="J35" s="1">
        <v>30</v>
      </c>
      <c r="K35" s="1">
        <v>30</v>
      </c>
      <c r="L35" s="4"/>
      <c r="O35">
        <f t="shared" si="2"/>
        <v>0</v>
      </c>
    </row>
    <row r="36" spans="2:15" ht="15" customHeight="1">
      <c r="B36" s="124" t="s">
        <v>377</v>
      </c>
      <c r="C36" s="132"/>
      <c r="D36" s="132"/>
      <c r="E36" s="133"/>
      <c r="F36" s="206"/>
      <c r="G36" s="125">
        <f t="shared" si="5"/>
        <v>0</v>
      </c>
      <c r="H36" s="126" t="s">
        <v>4784</v>
      </c>
      <c r="I36" s="127">
        <f t="shared" si="6"/>
        <v>0</v>
      </c>
      <c r="J36" s="1">
        <v>30</v>
      </c>
      <c r="K36" s="1">
        <v>30</v>
      </c>
      <c r="L36" s="4"/>
      <c r="O36">
        <f t="shared" si="2"/>
        <v>0</v>
      </c>
    </row>
    <row r="37" spans="2:15" ht="15" customHeight="1">
      <c r="B37" s="51"/>
      <c r="C37" s="46"/>
      <c r="D37" s="46"/>
      <c r="E37" s="47"/>
      <c r="F37" s="202"/>
      <c r="G37" s="30">
        <f t="shared" si="5"/>
        <v>0</v>
      </c>
      <c r="H37" s="24" t="s">
        <v>376</v>
      </c>
      <c r="I37" s="52">
        <f t="shared" si="6"/>
        <v>0</v>
      </c>
      <c r="J37" s="1">
        <v>30</v>
      </c>
      <c r="K37" s="1">
        <v>30</v>
      </c>
      <c r="L37" s="4"/>
      <c r="O37">
        <f t="shared" si="2"/>
        <v>0</v>
      </c>
    </row>
    <row r="38" spans="2:15" ht="15" customHeight="1">
      <c r="B38" s="51"/>
      <c r="C38" s="115"/>
      <c r="D38" s="115"/>
      <c r="E38" s="116"/>
      <c r="F38" s="205"/>
      <c r="G38" s="30">
        <f t="shared" si="5"/>
        <v>0</v>
      </c>
      <c r="H38" s="24"/>
      <c r="I38" s="52">
        <f t="shared" si="6"/>
        <v>0</v>
      </c>
      <c r="J38" s="1">
        <v>30</v>
      </c>
      <c r="K38" s="1">
        <v>30</v>
      </c>
      <c r="L38" s="4"/>
      <c r="O38">
        <f t="shared" si="2"/>
        <v>0</v>
      </c>
    </row>
    <row r="39" spans="2:15" ht="15" customHeight="1">
      <c r="B39" s="124" t="s">
        <v>378</v>
      </c>
      <c r="C39" s="132"/>
      <c r="D39" s="132"/>
      <c r="E39" s="133"/>
      <c r="F39" s="206"/>
      <c r="G39" s="125">
        <f t="shared" si="5"/>
        <v>0</v>
      </c>
      <c r="H39" s="126" t="s">
        <v>4782</v>
      </c>
      <c r="I39" s="127">
        <f t="shared" si="6"/>
        <v>0</v>
      </c>
      <c r="J39" s="1">
        <v>50</v>
      </c>
      <c r="K39" s="1">
        <v>24</v>
      </c>
      <c r="L39" s="4"/>
      <c r="O39">
        <f t="shared" si="2"/>
        <v>0</v>
      </c>
    </row>
    <row r="40" spans="2:15" ht="15" customHeight="1">
      <c r="B40" s="51"/>
      <c r="C40" s="46"/>
      <c r="D40" s="46"/>
      <c r="E40" s="47"/>
      <c r="F40" s="202"/>
      <c r="G40" s="30">
        <f t="shared" si="5"/>
        <v>0</v>
      </c>
      <c r="H40" s="24" t="s">
        <v>358</v>
      </c>
      <c r="I40" s="52">
        <f t="shared" si="6"/>
        <v>0</v>
      </c>
      <c r="J40" s="1">
        <v>50</v>
      </c>
      <c r="K40" s="1">
        <v>24</v>
      </c>
      <c r="L40" s="4"/>
      <c r="O40">
        <f t="shared" si="2"/>
        <v>0</v>
      </c>
    </row>
    <row r="41" spans="2:15" ht="15" customHeight="1">
      <c r="B41" s="51"/>
      <c r="C41" s="115"/>
      <c r="D41" s="115"/>
      <c r="E41" s="116"/>
      <c r="F41" s="205"/>
      <c r="G41" s="30">
        <f t="shared" si="5"/>
        <v>0</v>
      </c>
      <c r="H41" s="24"/>
      <c r="I41" s="52">
        <f t="shared" si="6"/>
        <v>0</v>
      </c>
      <c r="J41" s="1">
        <v>50</v>
      </c>
      <c r="K41" s="1">
        <v>24</v>
      </c>
      <c r="L41" s="4"/>
      <c r="O41">
        <f t="shared" si="2"/>
        <v>0</v>
      </c>
    </row>
    <row r="42" spans="2:15" ht="15" customHeight="1">
      <c r="B42" s="124" t="s">
        <v>379</v>
      </c>
      <c r="C42" s="132"/>
      <c r="D42" s="132"/>
      <c r="E42" s="133"/>
      <c r="F42" s="206"/>
      <c r="G42" s="125">
        <f t="shared" si="5"/>
        <v>0</v>
      </c>
      <c r="H42" s="126" t="s">
        <v>4782</v>
      </c>
      <c r="I42" s="127">
        <f t="shared" si="6"/>
        <v>0</v>
      </c>
      <c r="J42" s="1">
        <v>50</v>
      </c>
      <c r="K42" s="1">
        <v>24</v>
      </c>
      <c r="L42" s="4"/>
      <c r="O42">
        <f t="shared" si="2"/>
        <v>0</v>
      </c>
    </row>
    <row r="43" spans="2:15" ht="15" customHeight="1">
      <c r="B43" s="51"/>
      <c r="C43" s="46"/>
      <c r="D43" s="46"/>
      <c r="E43" s="47"/>
      <c r="F43" s="202"/>
      <c r="G43" s="30">
        <f t="shared" si="5"/>
        <v>0</v>
      </c>
      <c r="H43" s="24" t="s">
        <v>358</v>
      </c>
      <c r="I43" s="52">
        <f t="shared" si="6"/>
        <v>0</v>
      </c>
      <c r="J43" s="1">
        <v>50</v>
      </c>
      <c r="K43" s="1">
        <v>24</v>
      </c>
      <c r="L43" s="4"/>
      <c r="O43">
        <f t="shared" si="2"/>
        <v>0</v>
      </c>
    </row>
    <row r="44" spans="2:15" ht="15" customHeight="1">
      <c r="B44" s="51"/>
      <c r="C44" s="115"/>
      <c r="D44" s="115"/>
      <c r="E44" s="116"/>
      <c r="F44" s="205"/>
      <c r="G44" s="30">
        <f t="shared" si="5"/>
        <v>0</v>
      </c>
      <c r="H44" s="24"/>
      <c r="I44" s="52">
        <f t="shared" si="6"/>
        <v>0</v>
      </c>
      <c r="J44" s="1">
        <v>50</v>
      </c>
      <c r="K44" s="1">
        <v>24</v>
      </c>
      <c r="L44" s="4"/>
      <c r="O44">
        <f t="shared" si="2"/>
        <v>0</v>
      </c>
    </row>
    <row r="45" spans="2:15" ht="15" customHeight="1">
      <c r="B45" s="124" t="s">
        <v>380</v>
      </c>
      <c r="C45" s="132"/>
      <c r="D45" s="132"/>
      <c r="E45" s="133"/>
      <c r="F45" s="206"/>
      <c r="G45" s="125">
        <f t="shared" si="5"/>
        <v>0</v>
      </c>
      <c r="H45" s="126" t="s">
        <v>4782</v>
      </c>
      <c r="I45" s="127">
        <f t="shared" si="6"/>
        <v>0</v>
      </c>
      <c r="J45" s="1">
        <v>50</v>
      </c>
      <c r="K45" s="1">
        <v>24</v>
      </c>
      <c r="L45" s="4"/>
      <c r="O45">
        <f t="shared" si="2"/>
        <v>0</v>
      </c>
    </row>
    <row r="46" spans="2:15" ht="15" customHeight="1" thickBot="1">
      <c r="B46" s="55"/>
      <c r="C46" s="56"/>
      <c r="D46" s="56"/>
      <c r="E46" s="57"/>
      <c r="F46" s="203"/>
      <c r="G46" s="58">
        <f t="shared" si="5"/>
        <v>0</v>
      </c>
      <c r="H46" s="59" t="s">
        <v>358</v>
      </c>
      <c r="I46" s="60">
        <f t="shared" si="6"/>
        <v>0</v>
      </c>
      <c r="J46" s="1">
        <v>50</v>
      </c>
      <c r="K46" s="1">
        <v>24</v>
      </c>
      <c r="L46" s="4"/>
      <c r="O46">
        <f t="shared" si="2"/>
        <v>0</v>
      </c>
    </row>
    <row r="47" spans="2:15" ht="18.75" thickBot="1">
      <c r="B47" s="48" t="s">
        <v>4762</v>
      </c>
      <c r="C47" s="49"/>
      <c r="D47" s="49"/>
      <c r="E47" s="49"/>
      <c r="F47" s="49"/>
      <c r="G47" s="49"/>
      <c r="H47" s="49"/>
      <c r="I47" s="50"/>
      <c r="O47">
        <f>IF($O$66&gt;=45,1,0)</f>
        <v>0</v>
      </c>
    </row>
    <row r="48" spans="2:15" ht="12" customHeight="1" thickTop="1">
      <c r="B48" s="7" t="s">
        <v>3203</v>
      </c>
      <c r="C48" s="9"/>
      <c r="D48" s="9" t="s">
        <v>3204</v>
      </c>
      <c r="E48" s="9" t="s">
        <v>3530</v>
      </c>
      <c r="F48" s="9" t="s">
        <v>4744</v>
      </c>
      <c r="G48" s="9" t="s">
        <v>3528</v>
      </c>
      <c r="H48" s="9" t="s">
        <v>3206</v>
      </c>
      <c r="I48" s="83" t="s">
        <v>4749</v>
      </c>
      <c r="J48" s="1" t="s">
        <v>3531</v>
      </c>
      <c r="K48" s="1" t="s">
        <v>3531</v>
      </c>
      <c r="O48">
        <f>IF($O$66&gt;=45,1,0)</f>
        <v>0</v>
      </c>
    </row>
    <row r="49" spans="2:15" ht="12" customHeight="1" thickBot="1">
      <c r="B49" s="8" t="s">
        <v>3207</v>
      </c>
      <c r="C49" s="10"/>
      <c r="D49" s="10" t="s">
        <v>3208</v>
      </c>
      <c r="E49" s="10" t="s">
        <v>3529</v>
      </c>
      <c r="F49" s="10" t="s">
        <v>4745</v>
      </c>
      <c r="G49" s="10" t="s">
        <v>3529</v>
      </c>
      <c r="H49" s="10" t="s">
        <v>4751</v>
      </c>
      <c r="I49" s="84" t="s">
        <v>4750</v>
      </c>
      <c r="J49" s="1" t="s">
        <v>3532</v>
      </c>
      <c r="K49" s="1" t="s">
        <v>2332</v>
      </c>
      <c r="O49">
        <f>IF($O$66&gt;=45,1,0)</f>
        <v>0</v>
      </c>
    </row>
    <row r="50" spans="2:15" ht="15" customHeight="1" thickTop="1">
      <c r="B50" s="53" t="s">
        <v>381</v>
      </c>
      <c r="C50" s="234"/>
      <c r="D50" s="234"/>
      <c r="E50" s="235"/>
      <c r="F50" s="201"/>
      <c r="G50" s="32">
        <f>D50*E50</f>
        <v>0</v>
      </c>
      <c r="H50" s="26" t="s">
        <v>4785</v>
      </c>
      <c r="I50" s="54"/>
      <c r="J50" s="1"/>
      <c r="K50" s="1"/>
      <c r="L50" s="4"/>
      <c r="O50">
        <f t="shared" si="2"/>
        <v>0</v>
      </c>
    </row>
    <row r="51" spans="2:15" ht="15" customHeight="1">
      <c r="B51" s="51" t="s">
        <v>382</v>
      </c>
      <c r="C51" s="22"/>
      <c r="D51" s="22"/>
      <c r="E51" s="29"/>
      <c r="F51" s="195"/>
      <c r="G51" s="30">
        <f>D51*E51</f>
        <v>0</v>
      </c>
      <c r="H51" s="24" t="s">
        <v>2333</v>
      </c>
      <c r="I51" s="52">
        <f>ROUNDDOWN(IF(G51/J51&gt;D51*K51,D51*K51,G51/J51),0)</f>
        <v>0</v>
      </c>
      <c r="J51" s="1">
        <v>25</v>
      </c>
      <c r="K51" s="1">
        <f>ROUNDDOWN((SIC+MIC)*0.15,0)</f>
        <v>0</v>
      </c>
      <c r="L51" s="4"/>
      <c r="O51">
        <f t="shared" si="2"/>
        <v>0</v>
      </c>
    </row>
    <row r="52" spans="2:15" ht="15" customHeight="1">
      <c r="B52" s="53" t="s">
        <v>383</v>
      </c>
      <c r="C52" s="27"/>
      <c r="D52" s="27"/>
      <c r="E52" s="33"/>
      <c r="F52" s="200"/>
      <c r="G52" s="32"/>
      <c r="H52" s="26"/>
      <c r="I52" s="54"/>
      <c r="J52" s="1"/>
      <c r="K52" s="1"/>
      <c r="L52" s="4">
        <f>G57/M57</f>
        <v>0</v>
      </c>
      <c r="M52">
        <f>D57*K57</f>
        <v>0</v>
      </c>
      <c r="O52">
        <f>IF(SUM(I53:I59)&gt;0,1,0)</f>
        <v>0</v>
      </c>
    </row>
    <row r="53" spans="2:15" ht="15" customHeight="1">
      <c r="B53" s="51" t="s">
        <v>384</v>
      </c>
      <c r="C53" s="46"/>
      <c r="D53" s="46"/>
      <c r="E53" s="47"/>
      <c r="F53" s="202"/>
      <c r="G53" s="30">
        <f aca="true" t="shared" si="7" ref="G53:G64">D53*E53</f>
        <v>0</v>
      </c>
      <c r="H53" s="24" t="s">
        <v>385</v>
      </c>
      <c r="I53" s="52">
        <f aca="true" t="shared" si="8" ref="I53:I58">IF(AND(G53&lt;J53,D53&gt;0),"Min 3,168 SF",ROUNDDOWN(IF(G53/M53&gt;=D53*K53,D53*K53,G53/J53),0)*L53)</f>
        <v>0</v>
      </c>
      <c r="J53" s="1">
        <v>3168</v>
      </c>
      <c r="K53" s="1">
        <v>30</v>
      </c>
      <c r="L53" s="4">
        <f>ROUNDDOWN(G53/J53,0)</f>
        <v>0</v>
      </c>
      <c r="M53">
        <f>J53/30</f>
        <v>105.6</v>
      </c>
      <c r="O53">
        <f t="shared" si="2"/>
        <v>0</v>
      </c>
    </row>
    <row r="54" spans="2:15" ht="15" customHeight="1">
      <c r="B54" s="51" t="s">
        <v>386</v>
      </c>
      <c r="C54" s="42"/>
      <c r="D54" s="42"/>
      <c r="E54" s="43"/>
      <c r="F54" s="199"/>
      <c r="G54" s="30">
        <f t="shared" si="7"/>
        <v>0</v>
      </c>
      <c r="H54" s="24" t="s">
        <v>387</v>
      </c>
      <c r="I54" s="52">
        <f t="shared" si="8"/>
        <v>0</v>
      </c>
      <c r="J54" s="1">
        <v>3168</v>
      </c>
      <c r="K54" s="1">
        <v>30</v>
      </c>
      <c r="L54" s="4">
        <f aca="true" t="shared" si="9" ref="L54:L59">ROUNDDOWN(G54/J54,0)</f>
        <v>0</v>
      </c>
      <c r="M54">
        <f aca="true" t="shared" si="10" ref="M54:M59">J54/30</f>
        <v>105.6</v>
      </c>
      <c r="O54">
        <f t="shared" si="2"/>
        <v>0</v>
      </c>
    </row>
    <row r="55" spans="2:15" ht="15" customHeight="1">
      <c r="B55" s="51" t="s">
        <v>388</v>
      </c>
      <c r="C55" s="42"/>
      <c r="D55" s="42"/>
      <c r="E55" s="43"/>
      <c r="F55" s="199"/>
      <c r="G55" s="30">
        <f t="shared" si="7"/>
        <v>0</v>
      </c>
      <c r="H55" s="24" t="s">
        <v>385</v>
      </c>
      <c r="I55" s="52">
        <f t="shared" si="8"/>
        <v>0</v>
      </c>
      <c r="J55" s="1">
        <v>3168</v>
      </c>
      <c r="K55" s="1">
        <v>30</v>
      </c>
      <c r="L55" s="4">
        <f t="shared" si="9"/>
        <v>0</v>
      </c>
      <c r="M55">
        <f t="shared" si="10"/>
        <v>105.6</v>
      </c>
      <c r="O55">
        <f t="shared" si="2"/>
        <v>0</v>
      </c>
    </row>
    <row r="56" spans="2:15" ht="15" customHeight="1">
      <c r="B56" s="51" t="s">
        <v>389</v>
      </c>
      <c r="C56" s="42"/>
      <c r="D56" s="42"/>
      <c r="E56" s="43"/>
      <c r="F56" s="199"/>
      <c r="G56" s="30">
        <f t="shared" si="7"/>
        <v>0</v>
      </c>
      <c r="H56" s="24" t="s">
        <v>390</v>
      </c>
      <c r="I56" s="52">
        <f t="shared" si="8"/>
        <v>0</v>
      </c>
      <c r="J56" s="1">
        <v>3168</v>
      </c>
      <c r="K56" s="1">
        <v>30</v>
      </c>
      <c r="L56" s="4">
        <f t="shared" si="9"/>
        <v>0</v>
      </c>
      <c r="M56">
        <f t="shared" si="10"/>
        <v>105.6</v>
      </c>
      <c r="O56">
        <f t="shared" si="2"/>
        <v>0</v>
      </c>
    </row>
    <row r="57" spans="2:15" ht="15" customHeight="1">
      <c r="B57" s="51" t="s">
        <v>391</v>
      </c>
      <c r="C57" s="42"/>
      <c r="D57" s="42"/>
      <c r="E57" s="43"/>
      <c r="F57" s="199"/>
      <c r="G57" s="30">
        <f t="shared" si="7"/>
        <v>0</v>
      </c>
      <c r="H57" s="24" t="s">
        <v>392</v>
      </c>
      <c r="I57" s="52">
        <f t="shared" si="8"/>
        <v>0</v>
      </c>
      <c r="J57" s="1">
        <v>1872</v>
      </c>
      <c r="K57" s="1">
        <v>30</v>
      </c>
      <c r="L57" s="4">
        <f t="shared" si="9"/>
        <v>0</v>
      </c>
      <c r="M57">
        <f t="shared" si="10"/>
        <v>62.4</v>
      </c>
      <c r="O57">
        <f t="shared" si="2"/>
        <v>0</v>
      </c>
    </row>
    <row r="58" spans="2:15" ht="15" customHeight="1">
      <c r="B58" s="51" t="s">
        <v>393</v>
      </c>
      <c r="C58" s="42"/>
      <c r="D58" s="42"/>
      <c r="E58" s="43"/>
      <c r="F58" s="199"/>
      <c r="G58" s="30">
        <f t="shared" si="7"/>
        <v>0</v>
      </c>
      <c r="H58" s="24" t="s">
        <v>390</v>
      </c>
      <c r="I58" s="52">
        <f t="shared" si="8"/>
        <v>0</v>
      </c>
      <c r="J58" s="1">
        <v>1872</v>
      </c>
      <c r="K58" s="1">
        <v>30</v>
      </c>
      <c r="L58" s="4">
        <f t="shared" si="9"/>
        <v>0</v>
      </c>
      <c r="M58">
        <f t="shared" si="10"/>
        <v>62.4</v>
      </c>
      <c r="O58">
        <f t="shared" si="2"/>
        <v>0</v>
      </c>
    </row>
    <row r="59" spans="2:15" ht="15" customHeight="1">
      <c r="B59" s="51" t="s">
        <v>394</v>
      </c>
      <c r="C59" s="22"/>
      <c r="D59" s="22"/>
      <c r="E59" s="177"/>
      <c r="F59" s="195"/>
      <c r="G59" s="30">
        <f t="shared" si="7"/>
        <v>0</v>
      </c>
      <c r="H59" s="24" t="s">
        <v>395</v>
      </c>
      <c r="I59" s="52">
        <f>IF(D59&gt;0,30,0)</f>
        <v>0</v>
      </c>
      <c r="J59" s="1">
        <v>1872</v>
      </c>
      <c r="K59" s="1">
        <v>30</v>
      </c>
      <c r="L59" s="4">
        <f t="shared" si="9"/>
        <v>0</v>
      </c>
      <c r="M59">
        <f t="shared" si="10"/>
        <v>62.4</v>
      </c>
      <c r="O59">
        <f t="shared" si="2"/>
        <v>0</v>
      </c>
    </row>
    <row r="60" spans="2:15" ht="15" customHeight="1">
      <c r="B60" s="53" t="s">
        <v>396</v>
      </c>
      <c r="C60" s="44"/>
      <c r="D60" s="44"/>
      <c r="E60" s="45"/>
      <c r="F60" s="201"/>
      <c r="G60" s="32">
        <f t="shared" si="7"/>
        <v>0</v>
      </c>
      <c r="H60" s="26" t="s">
        <v>2334</v>
      </c>
      <c r="I60" s="54">
        <f>ROUNDDOWN(IF(G60/J60&gt;K60,K60,G60/J60),0)</f>
        <v>0</v>
      </c>
      <c r="J60" s="1">
        <v>16.5</v>
      </c>
      <c r="K60" s="1">
        <f>ROUNDDOWN((SIC+MIC)*0.4,0)</f>
        <v>0</v>
      </c>
      <c r="L60" s="4"/>
      <c r="O60">
        <f t="shared" si="2"/>
        <v>0</v>
      </c>
    </row>
    <row r="61" spans="2:15" ht="15" customHeight="1">
      <c r="B61" s="51"/>
      <c r="C61" s="22"/>
      <c r="D61" s="22"/>
      <c r="E61" s="29"/>
      <c r="F61" s="195"/>
      <c r="G61" s="30">
        <f t="shared" si="7"/>
        <v>0</v>
      </c>
      <c r="H61" s="24" t="s">
        <v>2335</v>
      </c>
      <c r="I61" s="52">
        <f>ROUNDDOWN(IF($I$60&gt;$K$60,0,IF($G$61/$J$61+$I$60&gt;$K$60,$K$60-$I$60,$G$61/$J$61)),0)</f>
        <v>0</v>
      </c>
      <c r="J61" s="1">
        <v>16.5</v>
      </c>
      <c r="K61" s="1">
        <f>K60-I60</f>
        <v>0</v>
      </c>
      <c r="L61" s="4"/>
      <c r="O61">
        <f t="shared" si="2"/>
        <v>0</v>
      </c>
    </row>
    <row r="62" spans="2:15" ht="15" customHeight="1">
      <c r="B62" s="53" t="s">
        <v>397</v>
      </c>
      <c r="C62" s="44"/>
      <c r="D62" s="44"/>
      <c r="E62" s="45"/>
      <c r="F62" s="201"/>
      <c r="G62" s="32">
        <f t="shared" si="7"/>
        <v>0</v>
      </c>
      <c r="H62" s="26" t="s">
        <v>398</v>
      </c>
      <c r="I62" s="54">
        <f>IF(ROUNDDOWN(E62/16.5*0.7,0)&gt;K62,K62,ROUNDDOWN(E62/16.5*0.7,0))</f>
        <v>0</v>
      </c>
      <c r="J62" s="1">
        <v>16.5</v>
      </c>
      <c r="K62" s="1">
        <f>K60-I60-I61</f>
        <v>0</v>
      </c>
      <c r="L62" s="4"/>
      <c r="O62">
        <f t="shared" si="2"/>
        <v>0</v>
      </c>
    </row>
    <row r="63" spans="2:15" ht="15" customHeight="1">
      <c r="B63" s="51" t="s">
        <v>399</v>
      </c>
      <c r="C63" s="42"/>
      <c r="D63" s="42"/>
      <c r="E63" s="43"/>
      <c r="F63" s="199"/>
      <c r="G63" s="30">
        <f t="shared" si="7"/>
        <v>0</v>
      </c>
      <c r="H63" s="24" t="s">
        <v>400</v>
      </c>
      <c r="I63" s="52">
        <f>IF(ROUNDDOWN(E63/16.5*0.7,0)&gt;K63,K63,ROUNDDOWN(E63/16.5*0.7,0))</f>
        <v>0</v>
      </c>
      <c r="J63" s="1">
        <v>16.5</v>
      </c>
      <c r="K63" s="1">
        <f>K60-I60-I61-I62</f>
        <v>0</v>
      </c>
      <c r="L63" s="4"/>
      <c r="O63">
        <f t="shared" si="2"/>
        <v>0</v>
      </c>
    </row>
    <row r="64" spans="2:15" ht="15" customHeight="1">
      <c r="B64" s="51"/>
      <c r="C64" s="22"/>
      <c r="D64" s="22"/>
      <c r="E64" s="29"/>
      <c r="F64" s="195"/>
      <c r="G64" s="30">
        <f t="shared" si="7"/>
        <v>0</v>
      </c>
      <c r="H64" s="24"/>
      <c r="I64" s="52">
        <f>IF(ROUNDDOWN(E64/16.5*0.7,0)&gt;K64,K64,ROUNDDOWN(E64/16.5*0.7,0))</f>
        <v>0</v>
      </c>
      <c r="J64" s="1">
        <v>16.5</v>
      </c>
      <c r="K64" s="1">
        <f>K60-I60-I61-I62-I63</f>
        <v>0</v>
      </c>
      <c r="L64" s="4"/>
      <c r="O64">
        <f>IF(I64&gt;0,1,0)</f>
        <v>0</v>
      </c>
    </row>
    <row r="65" spans="2:15" ht="18">
      <c r="B65" s="61"/>
      <c r="C65" s="15"/>
      <c r="D65" s="15"/>
      <c r="E65" s="15"/>
      <c r="F65" s="15"/>
      <c r="G65" s="13"/>
      <c r="H65" s="14" t="s">
        <v>4763</v>
      </c>
      <c r="I65" s="62">
        <f>SUM(I5:I64)</f>
        <v>0</v>
      </c>
      <c r="J65" s="11"/>
      <c r="K65" s="11"/>
      <c r="L65" s="16"/>
      <c r="O65">
        <v>1</v>
      </c>
    </row>
    <row r="66" spans="12:15" ht="16.5" customHeight="1">
      <c r="L66" s="4"/>
      <c r="O66">
        <f>SUM(O2:O46)+SUM(O50:O65)</f>
        <v>4</v>
      </c>
    </row>
  </sheetData>
  <sheetProtection sheet="1" objects="1" scenarios="1"/>
  <printOptions horizontalCentered="1"/>
  <pageMargins left="0.5" right="0.5" top="1" bottom="0" header="0" footer="0"/>
  <pageSetup horizontalDpi="300" verticalDpi="300" orientation="portrait" r:id="rId4"/>
  <rowBreaks count="1" manualBreakCount="1">
    <brk id="46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 Education Department Construction Project Cost Index</dc:title>
  <dc:subject/>
  <dc:creator>Carl</dc:creator>
  <cp:keywords/>
  <dc:description/>
  <cp:lastModifiedBy>Curt Miller</cp:lastModifiedBy>
  <cp:lastPrinted>2000-12-15T13:15:02Z</cp:lastPrinted>
  <dcterms:created xsi:type="dcterms:W3CDTF">2000-06-30T01:35:19Z</dcterms:created>
  <dcterms:modified xsi:type="dcterms:W3CDTF">2000-11-27T01:36:06Z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