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90" activeTab="1"/>
  </bookViews>
  <sheets>
    <sheet name="2005-06 Summary" sheetId="1" r:id="rId1"/>
    <sheet name="2005-06 Back-Up Data" sheetId="2" r:id="rId2"/>
  </sheets>
  <definedNames>
    <definedName name="_xlnm.Print_Area" localSheetId="0">'2005-06 Summary'!$A$1:$AY$47</definedName>
    <definedName name="_xlnm.Print_Titles" localSheetId="0">'2005-06 Summary'!$1:$4</definedName>
  </definedNames>
  <calcPr fullCalcOnLoad="1"/>
</workbook>
</file>

<file path=xl/sharedStrings.xml><?xml version="1.0" encoding="utf-8"?>
<sst xmlns="http://schemas.openxmlformats.org/spreadsheetml/2006/main" count="269" uniqueCount="92">
  <si>
    <t>Nassau</t>
  </si>
  <si>
    <t>Suffolk 1</t>
  </si>
  <si>
    <t>Suffolk 2</t>
  </si>
  <si>
    <t>Erie 1</t>
  </si>
  <si>
    <t>Westchester 2</t>
  </si>
  <si>
    <t>Monroe 1</t>
  </si>
  <si>
    <t>Dutchess</t>
  </si>
  <si>
    <t>Rockland</t>
  </si>
  <si>
    <t>Ulster</t>
  </si>
  <si>
    <t>Oswego</t>
  </si>
  <si>
    <t>Sullivan</t>
  </si>
  <si>
    <t>GENERAL</t>
  </si>
  <si>
    <t>ADMIN.</t>
  </si>
  <si>
    <t>CAPITAL</t>
  </si>
  <si>
    <t>ITINERANT</t>
  </si>
  <si>
    <t>EDUC</t>
  </si>
  <si>
    <t>INST</t>
  </si>
  <si>
    <t>SUPP</t>
  </si>
  <si>
    <t>OTHER</t>
  </si>
  <si>
    <t>TOTAL</t>
  </si>
  <si>
    <t>PROGRAM</t>
  </si>
  <si>
    <t>GRAND</t>
  </si>
  <si>
    <t>Albany</t>
  </si>
  <si>
    <t>Broome</t>
  </si>
  <si>
    <t>Cattaraugus</t>
  </si>
  <si>
    <t>Cayuga</t>
  </si>
  <si>
    <t>Clinton</t>
  </si>
  <si>
    <t>Erie 2</t>
  </si>
  <si>
    <t>Franklin</t>
  </si>
  <si>
    <t>Genesee</t>
  </si>
  <si>
    <t>Herkimer</t>
  </si>
  <si>
    <t>Madison</t>
  </si>
  <si>
    <t>Hamilton</t>
  </si>
  <si>
    <t>Jefferson</t>
  </si>
  <si>
    <t>Monroe 2</t>
  </si>
  <si>
    <t>Oneida</t>
  </si>
  <si>
    <t>Onondaga</t>
  </si>
  <si>
    <t>Ontario</t>
  </si>
  <si>
    <t>Orange</t>
  </si>
  <si>
    <t>Orleans</t>
  </si>
  <si>
    <t>Otsego</t>
  </si>
  <si>
    <t>Putnam</t>
  </si>
  <si>
    <t>Schuyler</t>
  </si>
  <si>
    <t>Steuben</t>
  </si>
  <si>
    <t>Tompkins</t>
  </si>
  <si>
    <t>St. Lawrence</t>
  </si>
  <si>
    <t>Washington</t>
  </si>
  <si>
    <t>BOCES</t>
  </si>
  <si>
    <t>Delaware</t>
  </si>
  <si>
    <t>BUDGET</t>
  </si>
  <si>
    <t>PER PUPIL</t>
  </si>
  <si>
    <t>% of TOTAL</t>
  </si>
  <si>
    <t>ADM &amp; CAP</t>
  </si>
  <si>
    <t>% of TOT</t>
  </si>
  <si>
    <t>TOT BUD</t>
  </si>
  <si>
    <t>*TOTAL*</t>
  </si>
  <si>
    <t>*AVERAGE*</t>
  </si>
  <si>
    <t>*MEDIAN*</t>
  </si>
  <si>
    <t>ADMINISTRATION</t>
  </si>
  <si>
    <t>AD BUDGET</t>
  </si>
  <si>
    <t>GEN ADM</t>
  </si>
  <si>
    <t>CP BUDGET</t>
  </si>
  <si>
    <t>% of BUDGET</t>
  </si>
  <si>
    <t>COMBINED</t>
  </si>
  <si>
    <t>EDUCATION</t>
  </si>
  <si>
    <t>SPECIAL</t>
  </si>
  <si>
    <t xml:space="preserve">Budget </t>
  </si>
  <si>
    <t>SP ED</t>
  </si>
  <si>
    <t>PER PUP</t>
  </si>
  <si>
    <t>ITIN</t>
  </si>
  <si>
    <t>SERVICES</t>
  </si>
  <si>
    <t>*MEDAIN*</t>
  </si>
  <si>
    <t>INSTRUCTION</t>
  </si>
  <si>
    <t>SUPPORT</t>
  </si>
  <si>
    <t>GEN INST</t>
  </si>
  <si>
    <t>INS SUPP</t>
  </si>
  <si>
    <t>Rensselaer</t>
  </si>
  <si>
    <t>ADMINISTRATION &amp;</t>
  </si>
  <si>
    <t>CAREER &amp; TECHNICAL</t>
  </si>
  <si>
    <t>C&amp;T ED</t>
  </si>
  <si>
    <t>INSTRUCTIONAL</t>
  </si>
  <si>
    <t>CTE</t>
  </si>
  <si>
    <t>2005-2006 BOCES Program &amp; Administrative/Capital Budgets Summary</t>
  </si>
  <si>
    <t>2005-2006 BOCES General Administration &amp; Capital Budgets</t>
  </si>
  <si>
    <t>2005-2006 CAREER &amp; TECH., Spec. Ed. and Itin. Ed. Budgets</t>
  </si>
  <si>
    <t>2005-2006 BOCES Gen. Inst., Inst Supp. and Other Prog. Budgets</t>
  </si>
  <si>
    <t>PUPIL</t>
  </si>
  <si>
    <t>COUNT</t>
  </si>
  <si>
    <t>2005-06 BOCES BUDGETS</t>
  </si>
  <si>
    <t>BACK-UP DATA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</si>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</sst>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5">
    <font>
      <sz val="10"/>
      <name val="Arial"/>
      <family val="0"/>
    </font>
    <font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44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44" fontId="0" fillId="2" borderId="0" xfId="17" applyFont="1" applyFill="1" applyAlignment="1">
      <alignment horizontal="center"/>
    </xf>
    <xf numFmtId="10" fontId="0" fillId="2" borderId="0" xfId="21" applyNumberFormat="1" applyFont="1" applyFill="1" applyAlignment="1">
      <alignment horizontal="center"/>
    </xf>
    <xf numFmtId="44" fontId="0" fillId="2" borderId="0" xfId="17" applyFill="1" applyAlignment="1">
      <alignment/>
    </xf>
    <xf numFmtId="10" fontId="0" fillId="2" borderId="0" xfId="21" applyNumberFormat="1" applyFill="1" applyAlignment="1">
      <alignment/>
    </xf>
    <xf numFmtId="44" fontId="0" fillId="2" borderId="0" xfId="17" applyFill="1" applyAlignment="1">
      <alignment horizontal="center"/>
    </xf>
    <xf numFmtId="10" fontId="0" fillId="2" borderId="0" xfId="21" applyNumberFormat="1" applyFill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Alignment="1">
      <alignment horizontal="center"/>
    </xf>
    <xf numFmtId="171" fontId="0" fillId="0" borderId="0" xfId="15" applyNumberFormat="1" applyFont="1" applyAlignment="1">
      <alignment/>
    </xf>
    <xf numFmtId="168" fontId="0" fillId="0" borderId="0" xfId="17" applyNumberFormat="1" applyAlignment="1">
      <alignment/>
    </xf>
    <xf numFmtId="168" fontId="0" fillId="2" borderId="0" xfId="17" applyNumberFormat="1" applyFill="1" applyAlignment="1">
      <alignment/>
    </xf>
    <xf numFmtId="168" fontId="0" fillId="2" borderId="0" xfId="0" applyNumberFormat="1" applyFill="1" applyAlignment="1">
      <alignment/>
    </xf>
    <xf numFmtId="168" fontId="0" fillId="2" borderId="0" xfId="17" applyNumberFormat="1" applyFont="1" applyFill="1" applyAlignment="1">
      <alignment horizontal="center"/>
    </xf>
    <xf numFmtId="168" fontId="0" fillId="2" borderId="0" xfId="17" applyNumberFormat="1" applyFill="1" applyAlignment="1">
      <alignment horizontal="center"/>
    </xf>
    <xf numFmtId="3" fontId="0" fillId="0" borderId="0" xfId="17" applyNumberFormat="1" applyAlignment="1">
      <alignment/>
    </xf>
    <xf numFmtId="43" fontId="0" fillId="0" borderId="0" xfId="17" applyNumberFormat="1" applyAlignment="1">
      <alignment/>
    </xf>
    <xf numFmtId="0" fontId="4" fillId="0" borderId="0" xfId="0" applyFont="1" applyAlignment="1">
      <alignment horizontal="center"/>
    </xf>
    <xf numFmtId="171" fontId="4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168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Y48"/>
  <sheetViews>
    <sheetView zoomScale="75" zoomScaleNormal="75" workbookViewId="0" topLeftCell="A1">
      <selection activeCell="N23" sqref="N23"/>
    </sheetView>
  </sheetViews>
  <sheetFormatPr defaultColWidth="9.140625" defaultRowHeight="12.75"/>
  <cols>
    <col min="3" max="3" width="13.140625" style="2" bestFit="1" customWidth="1"/>
    <col min="4" max="4" width="16.8515625" style="0" bestFit="1" customWidth="1"/>
    <col min="5" max="5" width="11.57421875" style="0" bestFit="1" customWidth="1"/>
    <col min="6" max="6" width="11.28125" style="0" bestFit="1" customWidth="1"/>
    <col min="7" max="7" width="18.28125" style="0" bestFit="1" customWidth="1"/>
    <col min="8" max="8" width="10.8515625" style="0" bestFit="1" customWidth="1"/>
    <col min="9" max="9" width="11.57421875" style="0" bestFit="1" customWidth="1"/>
    <col min="10" max="10" width="19.00390625" style="0" bestFit="1" customWidth="1"/>
    <col min="11" max="11" width="11.28125" style="0" bestFit="1" customWidth="1"/>
    <col min="16" max="16" width="13.140625" style="2" bestFit="1" customWidth="1"/>
    <col min="17" max="17" width="15.7109375" style="3" customWidth="1"/>
    <col min="18" max="18" width="13.00390625" style="3" bestFit="1" customWidth="1"/>
    <col min="19" max="19" width="11.140625" style="4" bestFit="1" customWidth="1"/>
    <col min="20" max="20" width="13.28125" style="19" customWidth="1"/>
    <col min="21" max="21" width="12.8515625" style="3" bestFit="1" customWidth="1"/>
    <col min="22" max="22" width="12.8515625" style="4" bestFit="1" customWidth="1"/>
    <col min="23" max="23" width="12.00390625" style="3" bestFit="1" customWidth="1"/>
    <col min="28" max="28" width="13.140625" style="2" bestFit="1" customWidth="1"/>
    <col min="29" max="29" width="20.7109375" style="19" customWidth="1"/>
    <col min="30" max="30" width="12.00390625" style="3" bestFit="1" customWidth="1"/>
    <col min="31" max="31" width="9.140625" style="4" customWidth="1"/>
    <col min="32" max="32" width="14.28125" style="19" customWidth="1"/>
    <col min="33" max="33" width="10.421875" style="3" bestFit="1" customWidth="1"/>
    <col min="34" max="34" width="9.140625" style="4" customWidth="1"/>
    <col min="35" max="35" width="13.28125" style="19" customWidth="1"/>
    <col min="36" max="36" width="11.8515625" style="3" bestFit="1" customWidth="1"/>
    <col min="37" max="37" width="9.140625" style="4" customWidth="1"/>
    <col min="42" max="42" width="13.140625" style="2" bestFit="1" customWidth="1"/>
    <col min="43" max="43" width="13.421875" style="19" customWidth="1"/>
    <col min="44" max="44" width="10.7109375" style="3" bestFit="1" customWidth="1"/>
    <col min="45" max="45" width="9.57421875" style="4" bestFit="1" customWidth="1"/>
    <col min="46" max="46" width="14.7109375" style="19" customWidth="1"/>
    <col min="47" max="47" width="10.7109375" style="3" bestFit="1" customWidth="1"/>
    <col min="48" max="48" width="9.7109375" style="4" bestFit="1" customWidth="1"/>
    <col min="49" max="49" width="13.28125" style="19" customWidth="1"/>
    <col min="50" max="50" width="10.7109375" style="3" bestFit="1" customWidth="1"/>
    <col min="51" max="51" width="8.7109375" style="4" bestFit="1" customWidth="1"/>
  </cols>
  <sheetData>
    <row r="1" spans="3:51" ht="15.75">
      <c r="C1" s="33" t="s">
        <v>82</v>
      </c>
      <c r="D1" s="33"/>
      <c r="E1" s="33"/>
      <c r="F1" s="33"/>
      <c r="G1" s="33"/>
      <c r="H1" s="33"/>
      <c r="I1" s="33"/>
      <c r="J1" s="33"/>
      <c r="K1" s="33"/>
      <c r="P1" s="33" t="s">
        <v>83</v>
      </c>
      <c r="Q1" s="33"/>
      <c r="R1" s="33"/>
      <c r="S1" s="33"/>
      <c r="T1" s="33"/>
      <c r="U1" s="33"/>
      <c r="V1" s="33"/>
      <c r="W1" s="33"/>
      <c r="AB1" s="33" t="s">
        <v>84</v>
      </c>
      <c r="AC1" s="33"/>
      <c r="AD1" s="33"/>
      <c r="AE1" s="33"/>
      <c r="AF1" s="33"/>
      <c r="AG1" s="33"/>
      <c r="AH1" s="33"/>
      <c r="AI1" s="33"/>
      <c r="AJ1" s="33"/>
      <c r="AK1" s="33"/>
      <c r="AP1" s="33" t="s">
        <v>85</v>
      </c>
      <c r="AQ1" s="33"/>
      <c r="AR1" s="33"/>
      <c r="AS1" s="33"/>
      <c r="AT1" s="33"/>
      <c r="AU1" s="33"/>
      <c r="AV1" s="33"/>
      <c r="AW1" s="33"/>
      <c r="AX1" s="33"/>
      <c r="AY1" s="33"/>
    </row>
    <row r="3" spans="3:51" ht="12.75">
      <c r="C3" s="6"/>
      <c r="D3" s="6" t="s">
        <v>19</v>
      </c>
      <c r="E3" s="6" t="s">
        <v>49</v>
      </c>
      <c r="F3" s="6" t="s">
        <v>20</v>
      </c>
      <c r="G3" s="6" t="s">
        <v>77</v>
      </c>
      <c r="H3" s="6" t="s">
        <v>49</v>
      </c>
      <c r="I3" s="6" t="s">
        <v>52</v>
      </c>
      <c r="J3" s="6" t="s">
        <v>19</v>
      </c>
      <c r="K3" s="6" t="s">
        <v>54</v>
      </c>
      <c r="P3" s="6"/>
      <c r="Q3" s="10" t="s">
        <v>11</v>
      </c>
      <c r="R3" s="10" t="s">
        <v>59</v>
      </c>
      <c r="S3" s="11" t="s">
        <v>60</v>
      </c>
      <c r="T3" s="20"/>
      <c r="U3" s="10" t="s">
        <v>61</v>
      </c>
      <c r="V3" s="11" t="s">
        <v>13</v>
      </c>
      <c r="W3" s="10" t="s">
        <v>63</v>
      </c>
      <c r="AB3" s="6"/>
      <c r="AC3" s="22" t="s">
        <v>78</v>
      </c>
      <c r="AD3" s="14" t="s">
        <v>66</v>
      </c>
      <c r="AE3" s="11" t="s">
        <v>79</v>
      </c>
      <c r="AF3" s="23" t="s">
        <v>65</v>
      </c>
      <c r="AG3" s="14" t="s">
        <v>49</v>
      </c>
      <c r="AH3" s="15" t="s">
        <v>67</v>
      </c>
      <c r="AI3" s="23" t="s">
        <v>14</v>
      </c>
      <c r="AJ3" s="14" t="s">
        <v>49</v>
      </c>
      <c r="AK3" s="15" t="s">
        <v>69</v>
      </c>
      <c r="AP3" s="6"/>
      <c r="AQ3" s="23" t="s">
        <v>11</v>
      </c>
      <c r="AR3" s="14" t="s">
        <v>49</v>
      </c>
      <c r="AS3" s="15" t="s">
        <v>74</v>
      </c>
      <c r="AT3" s="22" t="s">
        <v>80</v>
      </c>
      <c r="AU3" s="14" t="s">
        <v>49</v>
      </c>
      <c r="AV3" s="15" t="s">
        <v>75</v>
      </c>
      <c r="AW3" s="23" t="s">
        <v>18</v>
      </c>
      <c r="AX3" s="14" t="s">
        <v>49</v>
      </c>
      <c r="AY3" s="15" t="s">
        <v>18</v>
      </c>
    </row>
    <row r="4" spans="3:51" ht="12.75">
      <c r="C4" s="6" t="s">
        <v>47</v>
      </c>
      <c r="D4" s="6" t="s">
        <v>20</v>
      </c>
      <c r="E4" s="6" t="s">
        <v>50</v>
      </c>
      <c r="F4" s="6" t="s">
        <v>51</v>
      </c>
      <c r="G4" s="6" t="s">
        <v>13</v>
      </c>
      <c r="H4" s="6" t="s">
        <v>50</v>
      </c>
      <c r="I4" s="6" t="s">
        <v>53</v>
      </c>
      <c r="J4" s="6" t="s">
        <v>49</v>
      </c>
      <c r="K4" s="6" t="s">
        <v>68</v>
      </c>
      <c r="P4" s="6" t="s">
        <v>47</v>
      </c>
      <c r="Q4" s="10" t="s">
        <v>58</v>
      </c>
      <c r="R4" s="10" t="s">
        <v>50</v>
      </c>
      <c r="S4" s="11" t="s">
        <v>51</v>
      </c>
      <c r="T4" s="22" t="s">
        <v>13</v>
      </c>
      <c r="U4" s="10" t="s">
        <v>50</v>
      </c>
      <c r="V4" s="11" t="s">
        <v>62</v>
      </c>
      <c r="W4" s="10" t="s">
        <v>50</v>
      </c>
      <c r="AB4" s="6" t="s">
        <v>47</v>
      </c>
      <c r="AC4" s="23" t="s">
        <v>64</v>
      </c>
      <c r="AD4" s="14" t="s">
        <v>50</v>
      </c>
      <c r="AE4" s="11" t="s">
        <v>53</v>
      </c>
      <c r="AF4" s="23" t="s">
        <v>64</v>
      </c>
      <c r="AG4" s="14" t="s">
        <v>68</v>
      </c>
      <c r="AH4" s="15" t="s">
        <v>53</v>
      </c>
      <c r="AI4" s="23" t="s">
        <v>70</v>
      </c>
      <c r="AJ4" s="14" t="s">
        <v>50</v>
      </c>
      <c r="AK4" s="15" t="s">
        <v>53</v>
      </c>
      <c r="AP4" s="6" t="s">
        <v>47</v>
      </c>
      <c r="AQ4" s="23" t="s">
        <v>72</v>
      </c>
      <c r="AR4" s="14" t="s">
        <v>50</v>
      </c>
      <c r="AS4" s="15" t="s">
        <v>53</v>
      </c>
      <c r="AT4" s="23" t="s">
        <v>73</v>
      </c>
      <c r="AU4" s="14" t="s">
        <v>50</v>
      </c>
      <c r="AV4" s="15" t="s">
        <v>53</v>
      </c>
      <c r="AW4" s="23" t="s">
        <v>70</v>
      </c>
      <c r="AX4" s="14" t="s">
        <v>50</v>
      </c>
      <c r="AY4" s="15" t="s">
        <v>53</v>
      </c>
    </row>
    <row r="6" spans="3:51" ht="12.75">
      <c r="C6" s="2" t="str">
        <f>'2005-06 Back-Up Data'!A6</f>
        <v>Albany</v>
      </c>
      <c r="D6" s="19">
        <f>'2005-06 Back-Up Data'!K6</f>
        <v>75093092</v>
      </c>
      <c r="E6" s="3">
        <f>'2005-06 Back-Up Data'!K6/'2005-06 Back-Up Data'!B6</f>
        <v>1051.7681695309327</v>
      </c>
      <c r="F6" s="4">
        <f>'2005-06 Back-Up Data'!K6/'2005-06 Back-Up Data'!L6</f>
        <v>0.9074870021042342</v>
      </c>
      <c r="G6" s="19">
        <f>'2005-06 Back-Up Data'!C6+'2005-06 Back-Up Data'!D6</f>
        <v>7655302</v>
      </c>
      <c r="H6" s="3">
        <f>('2005-06 Back-Up Data'!C6+'2005-06 Back-Up Data'!D6)/'2005-06 Back-Up Data'!B6</f>
        <v>107.22161995602056</v>
      </c>
      <c r="I6" s="4">
        <f>('2005-06 Back-Up Data'!C6+'2005-06 Back-Up Data'!D6)/'2005-06 Back-Up Data'!L6</f>
        <v>0.09251299789576581</v>
      </c>
      <c r="J6" s="3">
        <f>'2005-06 Back-Up Data'!L6</f>
        <v>82748394</v>
      </c>
      <c r="K6" s="3">
        <f>'2005-06 Back-Up Data'!L6/'2005-06 Back-Up Data'!B6</f>
        <v>1158.9897894869532</v>
      </c>
      <c r="P6" s="2" t="str">
        <f>'2005-06 Back-Up Data'!A6</f>
        <v>Albany</v>
      </c>
      <c r="Q6" s="19">
        <f>'2005-06 Back-Up Data'!C6</f>
        <v>5565880</v>
      </c>
      <c r="R6" s="3">
        <f>'2005-06 Back-Up Data'!C6/'2005-06 Back-Up Data'!B6</f>
        <v>77.95677689538776</v>
      </c>
      <c r="S6" s="4">
        <f>'2005-06 Back-Up Data'!C6/'2005-06 Back-Up Data'!L6</f>
        <v>0.06726269515273009</v>
      </c>
      <c r="T6" s="19">
        <f>'2005-06 Back-Up Data'!D6</f>
        <v>2089422</v>
      </c>
      <c r="U6" s="3">
        <f>'2005-06 Back-Up Data'!D6/'2005-06 Back-Up Data'!B6</f>
        <v>29.2648430606328</v>
      </c>
      <c r="V6" s="4">
        <f>'2005-06 Back-Up Data'!D6/'2005-06 Back-Up Data'!L6</f>
        <v>0.025250302743035715</v>
      </c>
      <c r="W6" s="3">
        <f>SUM('2005-06 Back-Up Data'!C6+'2005-06 Back-Up Data'!D6)/'2005-06 Back-Up Data'!B6</f>
        <v>107.22161995602056</v>
      </c>
      <c r="AB6" s="2" t="str">
        <f>'2005-06 Back-Up Data'!A6</f>
        <v>Albany</v>
      </c>
      <c r="AC6" s="19">
        <f>'2005-06 Back-Up Data'!E6</f>
        <v>9593298</v>
      </c>
      <c r="AD6" s="3">
        <f>'2005-06 Back-Up Data'!E6/'2005-06 Back-Up Data'!B6</f>
        <v>134.36556157821758</v>
      </c>
      <c r="AE6" s="4">
        <f>'2005-06 Back-Up Data'!E6/'2005-06 Back-Up Data'!L6</f>
        <v>0.11593334367311105</v>
      </c>
      <c r="AF6" s="19">
        <f>'2005-06 Back-Up Data'!F6</f>
        <v>29561711</v>
      </c>
      <c r="AG6" s="3">
        <f>'2005-06 Back-Up Data'!F6/'2005-06 Back-Up Data'!B6</f>
        <v>414.04696275753884</v>
      </c>
      <c r="AH6" s="4">
        <f>'2005-06 Back-Up Data'!F6/'2005-06 Back-Up Data'!L6</f>
        <v>0.3572481539641724</v>
      </c>
      <c r="AI6" s="19">
        <f>'2005-06 Back-Up Data'!G6</f>
        <v>4481637</v>
      </c>
      <c r="AJ6" s="3">
        <f>'2005-06 Back-Up Data'!G6/'2005-06 Back-Up Data'!B6</f>
        <v>62.770662632883734</v>
      </c>
      <c r="AK6" s="4">
        <f>'2005-06 Back-Up Data'!G6/'2005-06 Back-Up Data'!L6</f>
        <v>0.05415980641267793</v>
      </c>
      <c r="AP6" s="2" t="str">
        <f>'2005-06 Back-Up Data'!A6</f>
        <v>Albany</v>
      </c>
      <c r="AQ6" s="19">
        <f>'2005-06 Back-Up Data'!H6</f>
        <v>6211653</v>
      </c>
      <c r="AR6" s="3">
        <f>'2005-06 Back-Up Data'!H6/'2005-06 Back-Up Data'!B6</f>
        <v>87.00159670574394</v>
      </c>
      <c r="AS6" s="4">
        <f>'2005-06 Back-Up Data'!H6/'2005-06 Back-Up Data'!L6</f>
        <v>0.07506674993595647</v>
      </c>
      <c r="AT6" s="19">
        <f>'2005-06 Back-Up Data'!I6</f>
        <v>6662785</v>
      </c>
      <c r="AU6" s="3">
        <f>'2005-06 Back-Up Data'!I6/'2005-06 Back-Up Data'!B6</f>
        <v>93.32023754499488</v>
      </c>
      <c r="AV6" s="4">
        <f>'2005-06 Back-Up Data'!I6/'2005-06 Back-Up Data'!L6</f>
        <v>0.08051860196827505</v>
      </c>
      <c r="AW6" s="19">
        <f>'2005-06 Back-Up Data'!J6</f>
        <v>18582008</v>
      </c>
      <c r="AX6" s="3">
        <f>'2005-06 Back-Up Data'!J6/'2005-06 Back-Up Data'!B6</f>
        <v>260.2631483115537</v>
      </c>
      <c r="AY6" s="4">
        <f>'2005-06 Back-Up Data'!J6/'2005-06 Back-Up Data'!L6</f>
        <v>0.22456034615004128</v>
      </c>
    </row>
    <row r="7" spans="3:51" ht="12.75">
      <c r="C7" s="2" t="str">
        <f>'2005-06 Back-Up Data'!A7</f>
        <v>Broome</v>
      </c>
      <c r="D7" s="24">
        <f>'2005-06 Back-Up Data'!K7</f>
        <v>54016738</v>
      </c>
      <c r="E7" s="25">
        <f>'2005-06 Back-Up Data'!K7/'2005-06 Back-Up Data'!B7</f>
        <v>1503.3045196482244</v>
      </c>
      <c r="F7" s="4">
        <f>'2005-06 Back-Up Data'!K7/'2005-06 Back-Up Data'!L7</f>
        <v>0.9271743951628303</v>
      </c>
      <c r="G7" s="24">
        <f>'2005-06 Back-Up Data'!C7+'2005-06 Back-Up Data'!D7</f>
        <v>4242785</v>
      </c>
      <c r="H7" s="25">
        <f>('2005-06 Back-Up Data'!C7+'2005-06 Back-Up Data'!D7)/'2005-06 Back-Up Data'!B7</f>
        <v>118.0781754425025</v>
      </c>
      <c r="I7" s="4">
        <f>('2005-06 Back-Up Data'!C7+'2005-06 Back-Up Data'!D7)/'2005-06 Back-Up Data'!L7</f>
        <v>0.07282560483716971</v>
      </c>
      <c r="J7" s="24">
        <f>'2005-06 Back-Up Data'!L7</f>
        <v>58259523</v>
      </c>
      <c r="K7" s="25">
        <f>'2005-06 Back-Up Data'!L7/'2005-06 Back-Up Data'!B7</f>
        <v>1621.3826950907269</v>
      </c>
      <c r="P7" s="2" t="str">
        <f>'2005-06 Back-Up Data'!A7</f>
        <v>Broome</v>
      </c>
      <c r="Q7" s="24">
        <f>'2005-06 Back-Up Data'!C7</f>
        <v>2503147</v>
      </c>
      <c r="R7" s="25">
        <f>'2005-06 Back-Up Data'!C7/'2005-06 Back-Up Data'!B7</f>
        <v>69.66344762328843</v>
      </c>
      <c r="S7" s="4">
        <f>'2005-06 Back-Up Data'!C7/'2005-06 Back-Up Data'!L7</f>
        <v>0.04296545647996466</v>
      </c>
      <c r="T7" s="24">
        <f>'2005-06 Back-Up Data'!D7</f>
        <v>1739638</v>
      </c>
      <c r="U7" s="25">
        <f>'2005-06 Back-Up Data'!D7/'2005-06 Back-Up Data'!B7</f>
        <v>48.41472781921407</v>
      </c>
      <c r="V7" s="4">
        <f>'2005-06 Back-Up Data'!D7/'2005-06 Back-Up Data'!L7</f>
        <v>0.029860148357205053</v>
      </c>
      <c r="W7" s="25">
        <f>SUM('2005-06 Back-Up Data'!C7+'2005-06 Back-Up Data'!D7)/'2005-06 Back-Up Data'!B7</f>
        <v>118.0781754425025</v>
      </c>
      <c r="AB7" s="2" t="str">
        <f>'2005-06 Back-Up Data'!A7</f>
        <v>Broome</v>
      </c>
      <c r="AC7" s="24">
        <f>'2005-06 Back-Up Data'!E7</f>
        <v>6465445</v>
      </c>
      <c r="AD7" s="25">
        <f>'2005-06 Back-Up Data'!E7/'2005-06 Back-Up Data'!B7</f>
        <v>179.935572748525</v>
      </c>
      <c r="AE7" s="4">
        <f>'2005-06 Back-Up Data'!E7/'2005-06 Back-Up Data'!L7</f>
        <v>0.11097662093800528</v>
      </c>
      <c r="AF7" s="24">
        <f>'2005-06 Back-Up Data'!F7</f>
        <v>12544883</v>
      </c>
      <c r="AG7" s="25">
        <f>'2005-06 Back-Up Data'!F7/'2005-06 Back-Up Data'!B7</f>
        <v>349.12843704775685</v>
      </c>
      <c r="AH7" s="4">
        <f>'2005-06 Back-Up Data'!F7/'2005-06 Back-Up Data'!L7</f>
        <v>0.21532759545593946</v>
      </c>
      <c r="AI7" s="24">
        <f>'2005-06 Back-Up Data'!G7</f>
        <v>3240766</v>
      </c>
      <c r="AJ7" s="25">
        <f>'2005-06 Back-Up Data'!G7/'2005-06 Back-Up Data'!B7</f>
        <v>90.19163976399867</v>
      </c>
      <c r="AK7" s="4">
        <f>'2005-06 Back-Up Data'!G7/'2005-06 Back-Up Data'!L7</f>
        <v>0.05562637373464249</v>
      </c>
      <c r="AP7" s="2" t="str">
        <f>'2005-06 Back-Up Data'!A7</f>
        <v>Broome</v>
      </c>
      <c r="AQ7" s="24">
        <f>'2005-06 Back-Up Data'!H7</f>
        <v>8871395</v>
      </c>
      <c r="AR7" s="25">
        <f>'2005-06 Back-Up Data'!H7/'2005-06 Back-Up Data'!B7</f>
        <v>246.89399421128797</v>
      </c>
      <c r="AS7" s="4">
        <f>'2005-06 Back-Up Data'!H7/'2005-06 Back-Up Data'!L7</f>
        <v>0.15227373214161058</v>
      </c>
      <c r="AT7" s="24">
        <f>'2005-06 Back-Up Data'!I7</f>
        <v>7496592</v>
      </c>
      <c r="AU7" s="25">
        <f>'2005-06 Back-Up Data'!I7/'2005-06 Back-Up Data'!B7</f>
        <v>208.63275075141934</v>
      </c>
      <c r="AV7" s="4">
        <f>'2005-06 Back-Up Data'!I7/'2005-06 Back-Up Data'!L7</f>
        <v>0.12867582180513218</v>
      </c>
      <c r="AW7" s="24">
        <f>'2005-06 Back-Up Data'!J7</f>
        <v>15397657</v>
      </c>
      <c r="AX7" s="25">
        <f>'2005-06 Back-Up Data'!J7/'2005-06 Back-Up Data'!B7</f>
        <v>428.5221251252366</v>
      </c>
      <c r="AY7" s="4">
        <f>'2005-06 Back-Up Data'!J7/'2005-06 Back-Up Data'!L7</f>
        <v>0.2642942510875003</v>
      </c>
    </row>
    <row r="8" spans="3:51" ht="12.75">
      <c r="C8" s="2" t="str">
        <f>'2005-06 Back-Up Data'!A8</f>
        <v>Cattaraugus</v>
      </c>
      <c r="D8" s="24">
        <f>'2005-06 Back-Up Data'!K8</f>
        <v>41441001</v>
      </c>
      <c r="E8" s="25">
        <f>'2005-06 Back-Up Data'!K8/'2005-06 Back-Up Data'!B8</f>
        <v>2014.339231030963</v>
      </c>
      <c r="F8" s="4">
        <f>'2005-06 Back-Up Data'!K8/'2005-06 Back-Up Data'!L8</f>
        <v>0.9045883195540837</v>
      </c>
      <c r="G8" s="24">
        <f>'2005-06 Back-Up Data'!C8+'2005-06 Back-Up Data'!D8</f>
        <v>4371000</v>
      </c>
      <c r="H8" s="25">
        <f>('2005-06 Back-Up Data'!C8+'2005-06 Back-Up Data'!D8)/'2005-06 Back-Up Data'!B8</f>
        <v>212.46293685898993</v>
      </c>
      <c r="I8" s="4">
        <f>('2005-06 Back-Up Data'!C8+'2005-06 Back-Up Data'!D8)/'2005-06 Back-Up Data'!L8</f>
        <v>0.09541168044591634</v>
      </c>
      <c r="J8" s="24">
        <f>'2005-06 Back-Up Data'!L8</f>
        <v>45812001</v>
      </c>
      <c r="K8" s="25">
        <f>'2005-06 Back-Up Data'!L8/'2005-06 Back-Up Data'!B8</f>
        <v>2226.8021678899527</v>
      </c>
      <c r="P8" s="2" t="str">
        <f>'2005-06 Back-Up Data'!A8</f>
        <v>Cattaraugus</v>
      </c>
      <c r="Q8" s="24">
        <f>'2005-06 Back-Up Data'!C8</f>
        <v>2365000</v>
      </c>
      <c r="R8" s="25">
        <f>'2005-06 Back-Up Data'!C8/'2005-06 Back-Up Data'!B8</f>
        <v>114.95649637874885</v>
      </c>
      <c r="S8" s="4">
        <f>'2005-06 Back-Up Data'!C8/'2005-06 Back-Up Data'!L8</f>
        <v>0.05162402751191767</v>
      </c>
      <c r="T8" s="24">
        <f>'2005-06 Back-Up Data'!D8</f>
        <v>2006000</v>
      </c>
      <c r="U8" s="25">
        <f>'2005-06 Back-Up Data'!D8/'2005-06 Back-Up Data'!B8</f>
        <v>97.5064404802411</v>
      </c>
      <c r="V8" s="4">
        <f>'2005-06 Back-Up Data'!D8/'2005-06 Back-Up Data'!L8</f>
        <v>0.04378765293399867</v>
      </c>
      <c r="W8" s="25">
        <f>SUM('2005-06 Back-Up Data'!C8+'2005-06 Back-Up Data'!D8)/'2005-06 Back-Up Data'!B8</f>
        <v>212.46293685898993</v>
      </c>
      <c r="AB8" s="2" t="str">
        <f>'2005-06 Back-Up Data'!A8</f>
        <v>Cattaraugus</v>
      </c>
      <c r="AC8" s="24">
        <f>'2005-06 Back-Up Data'!E8</f>
        <v>6908665</v>
      </c>
      <c r="AD8" s="25">
        <f>'2005-06 Back-Up Data'!E8/'2005-06 Back-Up Data'!B8</f>
        <v>335.81222962134837</v>
      </c>
      <c r="AE8" s="4">
        <f>'2005-06 Back-Up Data'!E8/'2005-06 Back-Up Data'!L8</f>
        <v>0.15080469853303285</v>
      </c>
      <c r="AF8" s="24">
        <f>'2005-06 Back-Up Data'!F8</f>
        <v>11775063</v>
      </c>
      <c r="AG8" s="25">
        <f>'2005-06 Back-Up Data'!F8/'2005-06 Back-Up Data'!B8</f>
        <v>572.355174257522</v>
      </c>
      <c r="AH8" s="4">
        <f>'2005-06 Back-Up Data'!F8/'2005-06 Back-Up Data'!L8</f>
        <v>0.2570300956729657</v>
      </c>
      <c r="AI8" s="24">
        <f>'2005-06 Back-Up Data'!G8</f>
        <v>5203000</v>
      </c>
      <c r="AJ8" s="25">
        <f>'2005-06 Back-Up Data'!G8/'2005-06 Back-Up Data'!B8</f>
        <v>252.90429203324746</v>
      </c>
      <c r="AK8" s="4">
        <f>'2005-06 Back-Up Data'!G8/'2005-06 Back-Up Data'!L8</f>
        <v>0.11357286052621889</v>
      </c>
      <c r="AP8" s="2" t="str">
        <f>'2005-06 Back-Up Data'!A8</f>
        <v>Cattaraugus</v>
      </c>
      <c r="AQ8" s="24">
        <f>'2005-06 Back-Up Data'!H8</f>
        <v>4428170</v>
      </c>
      <c r="AR8" s="25">
        <f>'2005-06 Back-Up Data'!H8/'2005-06 Back-Up Data'!B8</f>
        <v>215.24182180527876</v>
      </c>
      <c r="AS8" s="4">
        <f>'2005-06 Back-Up Data'!H8/'2005-06 Back-Up Data'!L8</f>
        <v>0.09665960672619386</v>
      </c>
      <c r="AT8" s="24">
        <f>'2005-06 Back-Up Data'!I8</f>
        <v>6863562</v>
      </c>
      <c r="AU8" s="25">
        <f>'2005-06 Back-Up Data'!I8/'2005-06 Back-Up Data'!B8</f>
        <v>333.61989014728044</v>
      </c>
      <c r="AV8" s="4">
        <f>'2005-06 Back-Up Data'!I8/'2005-06 Back-Up Data'!L8</f>
        <v>0.14982017484894405</v>
      </c>
      <c r="AW8" s="24">
        <f>'2005-06 Back-Up Data'!J8</f>
        <v>6262541</v>
      </c>
      <c r="AX8" s="25">
        <f>'2005-06 Back-Up Data'!J8/'2005-06 Back-Up Data'!B8</f>
        <v>304.4058231662859</v>
      </c>
      <c r="AY8" s="4">
        <f>'2005-06 Back-Up Data'!J8/'2005-06 Back-Up Data'!L8</f>
        <v>0.1367008832467283</v>
      </c>
    </row>
    <row r="9" spans="3:51" ht="12.75">
      <c r="C9" s="2" t="str">
        <f>'2005-06 Back-Up Data'!A9</f>
        <v>Cayuga</v>
      </c>
      <c r="D9" s="24">
        <f>'2005-06 Back-Up Data'!K9</f>
        <v>20200166</v>
      </c>
      <c r="E9" s="25">
        <f>'2005-06 Back-Up Data'!K9/'2005-06 Back-Up Data'!B9</f>
        <v>1369.9671753136656</v>
      </c>
      <c r="F9" s="4">
        <f>'2005-06 Back-Up Data'!K9/'2005-06 Back-Up Data'!L9</f>
        <v>0.92786254150945</v>
      </c>
      <c r="G9" s="24">
        <f>'2005-06 Back-Up Data'!C9+'2005-06 Back-Up Data'!D9</f>
        <v>1570479</v>
      </c>
      <c r="H9" s="25">
        <f>('2005-06 Back-Up Data'!C9+'2005-06 Back-Up Data'!D9)/'2005-06 Back-Up Data'!B9</f>
        <v>106.50925737538148</v>
      </c>
      <c r="I9" s="4">
        <f>('2005-06 Back-Up Data'!C9+'2005-06 Back-Up Data'!D9)/'2005-06 Back-Up Data'!L9</f>
        <v>0.07213745849055</v>
      </c>
      <c r="J9" s="24">
        <f>'2005-06 Back-Up Data'!L9</f>
        <v>21770645</v>
      </c>
      <c r="K9" s="25">
        <f>'2005-06 Back-Up Data'!L9/'2005-06 Back-Up Data'!B9</f>
        <v>1476.4764326890472</v>
      </c>
      <c r="P9" s="2" t="str">
        <f>'2005-06 Back-Up Data'!A9</f>
        <v>Cayuga</v>
      </c>
      <c r="Q9" s="24">
        <f>'2005-06 Back-Up Data'!C9</f>
        <v>1213302</v>
      </c>
      <c r="R9" s="25">
        <f>'2005-06 Back-Up Data'!C9/'2005-06 Back-Up Data'!B9</f>
        <v>82.28565615462868</v>
      </c>
      <c r="S9" s="4">
        <f>'2005-06 Back-Up Data'!C9/'2005-06 Back-Up Data'!L9</f>
        <v>0.05573110029583414</v>
      </c>
      <c r="T9" s="24">
        <f>'2005-06 Back-Up Data'!D9</f>
        <v>357177</v>
      </c>
      <c r="U9" s="25">
        <f>'2005-06 Back-Up Data'!D9/'2005-06 Back-Up Data'!B9</f>
        <v>24.223601220752798</v>
      </c>
      <c r="V9" s="4">
        <f>'2005-06 Back-Up Data'!D9/'2005-06 Back-Up Data'!L9</f>
        <v>0.016406358194715868</v>
      </c>
      <c r="W9" s="25">
        <f>SUM('2005-06 Back-Up Data'!C9+'2005-06 Back-Up Data'!D9)/'2005-06 Back-Up Data'!B9</f>
        <v>106.50925737538148</v>
      </c>
      <c r="AB9" s="2" t="str">
        <f>'2005-06 Back-Up Data'!A9</f>
        <v>Cayuga</v>
      </c>
      <c r="AC9" s="24">
        <f>'2005-06 Back-Up Data'!E9</f>
        <v>5033742</v>
      </c>
      <c r="AD9" s="25">
        <f>'2005-06 Back-Up Data'!E9/'2005-06 Back-Up Data'!B9</f>
        <v>341.3863682604273</v>
      </c>
      <c r="AE9" s="4">
        <f>'2005-06 Back-Up Data'!E9/'2005-06 Back-Up Data'!L9</f>
        <v>0.23121694373317833</v>
      </c>
      <c r="AF9" s="24">
        <f>'2005-06 Back-Up Data'!F9</f>
        <v>6243705</v>
      </c>
      <c r="AG9" s="25">
        <f>'2005-06 Back-Up Data'!F9/'2005-06 Back-Up Data'!B9</f>
        <v>423.44557477110885</v>
      </c>
      <c r="AH9" s="4">
        <f>'2005-06 Back-Up Data'!F9/'2005-06 Back-Up Data'!L9</f>
        <v>0.28679467236730927</v>
      </c>
      <c r="AI9" s="24">
        <f>'2005-06 Back-Up Data'!G9</f>
        <v>772285</v>
      </c>
      <c r="AJ9" s="25">
        <f>'2005-06 Back-Up Data'!G9/'2005-06 Back-Up Data'!B9</f>
        <v>52.37605968124788</v>
      </c>
      <c r="AK9" s="4">
        <f>'2005-06 Back-Up Data'!G9/'2005-06 Back-Up Data'!L9</f>
        <v>0.03547368486326427</v>
      </c>
      <c r="AP9" s="2" t="str">
        <f>'2005-06 Back-Up Data'!A9</f>
        <v>Cayuga</v>
      </c>
      <c r="AQ9" s="24">
        <f>'2005-06 Back-Up Data'!H9</f>
        <v>3256548</v>
      </c>
      <c r="AR9" s="25">
        <f>'2005-06 Back-Up Data'!H9/'2005-06 Back-Up Data'!B9</f>
        <v>220.85778229908445</v>
      </c>
      <c r="AS9" s="4">
        <f>'2005-06 Back-Up Data'!H9/'2005-06 Back-Up Data'!L9</f>
        <v>0.14958436004077968</v>
      </c>
      <c r="AT9" s="24">
        <f>'2005-06 Back-Up Data'!I9</f>
        <v>2377929</v>
      </c>
      <c r="AU9" s="25">
        <f>'2005-06 Back-Up Data'!I9/'2005-06 Back-Up Data'!B9</f>
        <v>161.27019328585962</v>
      </c>
      <c r="AV9" s="4">
        <f>'2005-06 Back-Up Data'!I9/'2005-06 Back-Up Data'!L9</f>
        <v>0.10922639177663317</v>
      </c>
      <c r="AW9" s="24">
        <f>'2005-06 Back-Up Data'!J9</f>
        <v>2515957</v>
      </c>
      <c r="AX9" s="25">
        <f>'2005-06 Back-Up Data'!J9/'2005-06 Back-Up Data'!B9</f>
        <v>170.6311970159376</v>
      </c>
      <c r="AY9" s="4">
        <f>'2005-06 Back-Up Data'!J9/'2005-06 Back-Up Data'!L9</f>
        <v>0.11556648872828526</v>
      </c>
    </row>
    <row r="10" spans="3:51" ht="12.75">
      <c r="C10" s="2" t="str">
        <f>'2005-06 Back-Up Data'!A10</f>
        <v>Clinton</v>
      </c>
      <c r="D10" s="24">
        <f>'2005-06 Back-Up Data'!K10</f>
        <v>25633065</v>
      </c>
      <c r="E10" s="25">
        <f>'2005-06 Back-Up Data'!K10/'2005-06 Back-Up Data'!B10</f>
        <v>1552.3900799418604</v>
      </c>
      <c r="F10" s="4">
        <f>'2005-06 Back-Up Data'!K10/'2005-06 Back-Up Data'!L10</f>
        <v>0.9249041640715857</v>
      </c>
      <c r="G10" s="24">
        <f>'2005-06 Back-Up Data'!C10+'2005-06 Back-Up Data'!D10</f>
        <v>2081228</v>
      </c>
      <c r="H10" s="25">
        <f>('2005-06 Back-Up Data'!C10+'2005-06 Back-Up Data'!D10)/'2005-06 Back-Up Data'!B10</f>
        <v>126.04336240310077</v>
      </c>
      <c r="I10" s="4">
        <f>('2005-06 Back-Up Data'!C10+'2005-06 Back-Up Data'!D10)/'2005-06 Back-Up Data'!L10</f>
        <v>0.07509583592841426</v>
      </c>
      <c r="J10" s="24">
        <f>'2005-06 Back-Up Data'!L10</f>
        <v>27714293</v>
      </c>
      <c r="K10" s="25">
        <f>'2005-06 Back-Up Data'!L10/'2005-06 Back-Up Data'!B10</f>
        <v>1678.4334423449613</v>
      </c>
      <c r="P10" s="2" t="str">
        <f>'2005-06 Back-Up Data'!A10</f>
        <v>Clinton</v>
      </c>
      <c r="Q10" s="24">
        <f>'2005-06 Back-Up Data'!C10</f>
        <v>1407627</v>
      </c>
      <c r="R10" s="25">
        <f>'2005-06 Back-Up Data'!C10/'2005-06 Back-Up Data'!B10</f>
        <v>85.24872819767442</v>
      </c>
      <c r="S10" s="4">
        <f>'2005-06 Back-Up Data'!C10/'2005-06 Back-Up Data'!L10</f>
        <v>0.050790651596272</v>
      </c>
      <c r="T10" s="24">
        <f>'2005-06 Back-Up Data'!D10</f>
        <v>673601</v>
      </c>
      <c r="U10" s="25">
        <f>'2005-06 Back-Up Data'!D10/'2005-06 Back-Up Data'!B10</f>
        <v>40.794634205426355</v>
      </c>
      <c r="V10" s="4">
        <f>'2005-06 Back-Up Data'!D10/'2005-06 Back-Up Data'!L10</f>
        <v>0.024305184332142262</v>
      </c>
      <c r="W10" s="25">
        <f>SUM('2005-06 Back-Up Data'!C10+'2005-06 Back-Up Data'!D10)/'2005-06 Back-Up Data'!B10</f>
        <v>126.04336240310077</v>
      </c>
      <c r="AB10" s="2" t="str">
        <f>'2005-06 Back-Up Data'!A10</f>
        <v>Clinton</v>
      </c>
      <c r="AC10" s="24">
        <f>'2005-06 Back-Up Data'!E10</f>
        <v>4971484</v>
      </c>
      <c r="AD10" s="25">
        <f>'2005-06 Back-Up Data'!E10/'2005-06 Back-Up Data'!B10</f>
        <v>301.0830910852713</v>
      </c>
      <c r="AE10" s="4">
        <f>'2005-06 Back-Up Data'!E10/'2005-06 Back-Up Data'!L10</f>
        <v>0.17938339614147833</v>
      </c>
      <c r="AF10" s="24">
        <f>'2005-06 Back-Up Data'!F10</f>
        <v>12753750</v>
      </c>
      <c r="AG10" s="25">
        <f>'2005-06 Back-Up Data'!F10/'2005-06 Back-Up Data'!B10</f>
        <v>772.3928052325581</v>
      </c>
      <c r="AH10" s="4">
        <f>'2005-06 Back-Up Data'!F10/'2005-06 Back-Up Data'!L10</f>
        <v>0.460186734693178</v>
      </c>
      <c r="AI10" s="24">
        <f>'2005-06 Back-Up Data'!G10</f>
        <v>2591528</v>
      </c>
      <c r="AJ10" s="25">
        <f>'2005-06 Back-Up Data'!G10/'2005-06 Back-Up Data'!B10</f>
        <v>156.94815891472868</v>
      </c>
      <c r="AK10" s="4">
        <f>'2005-06 Back-Up Data'!G10/'2005-06 Back-Up Data'!L10</f>
        <v>0.09350871768585256</v>
      </c>
      <c r="AP10" s="2" t="str">
        <f>'2005-06 Back-Up Data'!A10</f>
        <v>Clinton</v>
      </c>
      <c r="AQ10" s="24">
        <f>'2005-06 Back-Up Data'!H10</f>
        <v>839576</v>
      </c>
      <c r="AR10" s="25">
        <f>'2005-06 Back-Up Data'!H10/'2005-06 Back-Up Data'!B10</f>
        <v>50.84641472868217</v>
      </c>
      <c r="AS10" s="4">
        <f>'2005-06 Back-Up Data'!H10/'2005-06 Back-Up Data'!L10</f>
        <v>0.030293971417564215</v>
      </c>
      <c r="AT10" s="24">
        <f>'2005-06 Back-Up Data'!I10</f>
        <v>1965577</v>
      </c>
      <c r="AU10" s="25">
        <f>'2005-06 Back-Up Data'!I10/'2005-06 Back-Up Data'!B10</f>
        <v>119.03930474806202</v>
      </c>
      <c r="AV10" s="4">
        <f>'2005-06 Back-Up Data'!I10/'2005-06 Back-Up Data'!L10</f>
        <v>0.07092286279862885</v>
      </c>
      <c r="AW10" s="24">
        <f>'2005-06 Back-Up Data'!J10</f>
        <v>2511150</v>
      </c>
      <c r="AX10" s="25">
        <f>'2005-06 Back-Up Data'!J10/'2005-06 Back-Up Data'!B10</f>
        <v>152.08030523255815</v>
      </c>
      <c r="AY10" s="4">
        <f>'2005-06 Back-Up Data'!J10/'2005-06 Back-Up Data'!L10</f>
        <v>0.09060848133488378</v>
      </c>
    </row>
    <row r="11" spans="3:51" ht="12.75">
      <c r="C11" s="2" t="str">
        <f>'2005-06 Back-Up Data'!A11</f>
        <v>Delaware</v>
      </c>
      <c r="D11" s="24">
        <f>'2005-06 Back-Up Data'!K11</f>
        <v>26174305</v>
      </c>
      <c r="E11" s="25">
        <f>'2005-06 Back-Up Data'!K11/'2005-06 Back-Up Data'!B11</f>
        <v>1671.7318132464711</v>
      </c>
      <c r="F11" s="4">
        <f>'2005-06 Back-Up Data'!K11/'2005-06 Back-Up Data'!L11</f>
        <v>0.9058545854884507</v>
      </c>
      <c r="G11" s="24">
        <f>'2005-06 Back-Up Data'!C11+'2005-06 Back-Up Data'!D11</f>
        <v>2720294</v>
      </c>
      <c r="H11" s="25">
        <f>('2005-06 Back-Up Data'!C11+'2005-06 Back-Up Data'!D11)/'2005-06 Back-Up Data'!B11</f>
        <v>173.74299035575143</v>
      </c>
      <c r="I11" s="4">
        <f>('2005-06 Back-Up Data'!C11+'2005-06 Back-Up Data'!D11)/'2005-06 Back-Up Data'!L11</f>
        <v>0.09414541451154937</v>
      </c>
      <c r="J11" s="24">
        <f>'2005-06 Back-Up Data'!L11</f>
        <v>28894599</v>
      </c>
      <c r="K11" s="25">
        <f>'2005-06 Back-Up Data'!L11/'2005-06 Back-Up Data'!B11</f>
        <v>1845.4748036022227</v>
      </c>
      <c r="P11" s="2" t="str">
        <f>'2005-06 Back-Up Data'!A11</f>
        <v>Delaware</v>
      </c>
      <c r="Q11" s="24">
        <f>'2005-06 Back-Up Data'!C11</f>
        <v>1733294</v>
      </c>
      <c r="R11" s="25">
        <f>'2005-06 Back-Up Data'!C11/'2005-06 Back-Up Data'!B11</f>
        <v>110.70409401545635</v>
      </c>
      <c r="S11" s="4">
        <f>'2005-06 Back-Up Data'!C11/'2005-06 Back-Up Data'!L11</f>
        <v>0.05998678161271593</v>
      </c>
      <c r="T11" s="24">
        <f>'2005-06 Back-Up Data'!D11</f>
        <v>987000</v>
      </c>
      <c r="U11" s="25">
        <f>'2005-06 Back-Up Data'!D11/'2005-06 Back-Up Data'!B11</f>
        <v>63.038896340295075</v>
      </c>
      <c r="V11" s="4">
        <f>'2005-06 Back-Up Data'!D11/'2005-06 Back-Up Data'!L11</f>
        <v>0.034158632898833446</v>
      </c>
      <c r="W11" s="25">
        <f>SUM('2005-06 Back-Up Data'!C11+'2005-06 Back-Up Data'!D11)/'2005-06 Back-Up Data'!B11</f>
        <v>173.74299035575143</v>
      </c>
      <c r="AB11" s="2" t="str">
        <f>'2005-06 Back-Up Data'!A11</f>
        <v>Delaware</v>
      </c>
      <c r="AC11" s="24">
        <f>'2005-06 Back-Up Data'!E11</f>
        <v>5145096</v>
      </c>
      <c r="AD11" s="25">
        <f>'2005-06 Back-Up Data'!E11/'2005-06 Back-Up Data'!B11</f>
        <v>328.6131442805135</v>
      </c>
      <c r="AE11" s="4">
        <f>'2005-06 Back-Up Data'!E11/'2005-06 Back-Up Data'!L11</f>
        <v>0.17806428114818273</v>
      </c>
      <c r="AF11" s="24">
        <f>'2005-06 Back-Up Data'!F11</f>
        <v>8226983</v>
      </c>
      <c r="AG11" s="25">
        <f>'2005-06 Back-Up Data'!F11/'2005-06 Back-Up Data'!B11</f>
        <v>525.4507887845692</v>
      </c>
      <c r="AH11" s="4">
        <f>'2005-06 Back-Up Data'!F11/'2005-06 Back-Up Data'!L11</f>
        <v>0.2847239028996388</v>
      </c>
      <c r="AI11" s="24">
        <f>'2005-06 Back-Up Data'!G11</f>
        <v>1427775</v>
      </c>
      <c r="AJ11" s="25">
        <f>'2005-06 Back-Up Data'!G11/'2005-06 Back-Up Data'!B11</f>
        <v>91.19084115730983</v>
      </c>
      <c r="AK11" s="4">
        <f>'2005-06 Back-Up Data'!G11/'2005-06 Back-Up Data'!L11</f>
        <v>0.04941321386740823</v>
      </c>
      <c r="AP11" s="2" t="str">
        <f>'2005-06 Back-Up Data'!A11</f>
        <v>Delaware</v>
      </c>
      <c r="AQ11" s="24">
        <f>'2005-06 Back-Up Data'!H11</f>
        <v>1822311</v>
      </c>
      <c r="AR11" s="25">
        <f>'2005-06 Back-Up Data'!H11/'2005-06 Back-Up Data'!B11</f>
        <v>116.38953822571374</v>
      </c>
      <c r="AS11" s="4">
        <f>'2005-06 Back-Up Data'!H11/'2005-06 Back-Up Data'!L11</f>
        <v>0.0630675303713334</v>
      </c>
      <c r="AT11" s="24">
        <f>'2005-06 Back-Up Data'!I11</f>
        <v>5772434</v>
      </c>
      <c r="AU11" s="25">
        <f>'2005-06 Back-Up Data'!I11/'2005-06 Back-Up Data'!B11</f>
        <v>368.68071788976175</v>
      </c>
      <c r="AV11" s="4">
        <f>'2005-06 Back-Up Data'!I11/'2005-06 Back-Up Data'!L11</f>
        <v>0.19977553590551647</v>
      </c>
      <c r="AW11" s="24">
        <f>'2005-06 Back-Up Data'!J11</f>
        <v>3779706</v>
      </c>
      <c r="AX11" s="25">
        <f>'2005-06 Back-Up Data'!J11/'2005-06 Back-Up Data'!B11</f>
        <v>241.4067829086032</v>
      </c>
      <c r="AY11" s="4">
        <f>'2005-06 Back-Up Data'!J11/'2005-06 Back-Up Data'!L11</f>
        <v>0.13081012129637098</v>
      </c>
    </row>
    <row r="12" spans="3:51" ht="12.75">
      <c r="C12" s="2" t="str">
        <f>'2005-06 Back-Up Data'!A12</f>
        <v>Dutchess</v>
      </c>
      <c r="D12" s="24">
        <f>'2005-06 Back-Up Data'!K12</f>
        <v>41030652</v>
      </c>
      <c r="E12" s="25">
        <f>'2005-06 Back-Up Data'!K12/'2005-06 Back-Up Data'!B12</f>
        <v>865.3152244975431</v>
      </c>
      <c r="F12" s="4">
        <f>'2005-06 Back-Up Data'!K12/'2005-06 Back-Up Data'!L12</f>
        <v>0.89932616706922</v>
      </c>
      <c r="G12" s="24">
        <f>'2005-06 Back-Up Data'!C12+'2005-06 Back-Up Data'!D12</f>
        <v>4593120</v>
      </c>
      <c r="H12" s="25">
        <f>('2005-06 Back-Up Data'!C12+'2005-06 Back-Up Data'!D12)/'2005-06 Back-Up Data'!B12</f>
        <v>96.86652466414999</v>
      </c>
      <c r="I12" s="4">
        <f>('2005-06 Back-Up Data'!C12+'2005-06 Back-Up Data'!D12)/'2005-06 Back-Up Data'!L12</f>
        <v>0.10067383293078003</v>
      </c>
      <c r="J12" s="24">
        <f>'2005-06 Back-Up Data'!L12</f>
        <v>45623772</v>
      </c>
      <c r="K12" s="25">
        <f>'2005-06 Back-Up Data'!L12/'2005-06 Back-Up Data'!B12</f>
        <v>962.1817491616931</v>
      </c>
      <c r="P12" s="2" t="str">
        <f>'2005-06 Back-Up Data'!A12</f>
        <v>Dutchess</v>
      </c>
      <c r="Q12" s="24">
        <f>'2005-06 Back-Up Data'!C12</f>
        <v>2943402</v>
      </c>
      <c r="R12" s="25">
        <f>'2005-06 Back-Up Data'!C12/'2005-06 Back-Up Data'!B12</f>
        <v>62.07482548453086</v>
      </c>
      <c r="S12" s="4">
        <f>'2005-06 Back-Up Data'!C12/'2005-06 Back-Up Data'!L12</f>
        <v>0.06451465696435621</v>
      </c>
      <c r="T12" s="24">
        <f>'2005-06 Back-Up Data'!D12</f>
        <v>1649718</v>
      </c>
      <c r="U12" s="25">
        <f>'2005-06 Back-Up Data'!D12/'2005-06 Back-Up Data'!B12</f>
        <v>34.79169917961912</v>
      </c>
      <c r="V12" s="4">
        <f>'2005-06 Back-Up Data'!D12/'2005-06 Back-Up Data'!L12</f>
        <v>0.03615917596642382</v>
      </c>
      <c r="W12" s="25">
        <f>SUM('2005-06 Back-Up Data'!C12+'2005-06 Back-Up Data'!D12)/'2005-06 Back-Up Data'!B12</f>
        <v>96.86652466414999</v>
      </c>
      <c r="AB12" s="2" t="str">
        <f>'2005-06 Back-Up Data'!A12</f>
        <v>Dutchess</v>
      </c>
      <c r="AC12" s="24">
        <f>'2005-06 Back-Up Data'!E12</f>
        <v>6272194</v>
      </c>
      <c r="AD12" s="25">
        <f>'2005-06 Back-Up Data'!E12/'2005-06 Back-Up Data'!B12</f>
        <v>132.2773266971761</v>
      </c>
      <c r="AE12" s="4">
        <f>'2005-06 Back-Up Data'!E12/'2005-06 Back-Up Data'!L12</f>
        <v>0.1374764453934234</v>
      </c>
      <c r="AF12" s="24">
        <f>'2005-06 Back-Up Data'!F12</f>
        <v>17543164</v>
      </c>
      <c r="AG12" s="25">
        <f>'2005-06 Back-Up Data'!F12/'2005-06 Back-Up Data'!B12</f>
        <v>369.97625324250794</v>
      </c>
      <c r="AH12" s="4">
        <f>'2005-06 Back-Up Data'!F12/'2005-06 Back-Up Data'!L12</f>
        <v>0.3845180534393342</v>
      </c>
      <c r="AI12" s="24">
        <f>'2005-06 Back-Up Data'!G12</f>
        <v>1052937</v>
      </c>
      <c r="AJ12" s="25">
        <f>'2005-06 Back-Up Data'!G12/'2005-06 Back-Up Data'!B12</f>
        <v>22.205896619355926</v>
      </c>
      <c r="AK12" s="4">
        <f>'2005-06 Back-Up Data'!G12/'2005-06 Back-Up Data'!L12</f>
        <v>0.023078692397463324</v>
      </c>
      <c r="AP12" s="2" t="str">
        <f>'2005-06 Back-Up Data'!A12</f>
        <v>Dutchess</v>
      </c>
      <c r="AQ12" s="24">
        <f>'2005-06 Back-Up Data'!I12</f>
        <v>6212632</v>
      </c>
      <c r="AR12" s="25">
        <f>'2005-06 Back-Up Data'!H12/'2005-06 Back-Up Data'!B12</f>
        <v>61.28671151696649</v>
      </c>
      <c r="AS12" s="4">
        <f>'2005-06 Back-Up Data'!H12/'2005-06 Back-Up Data'!L12</f>
        <v>0.06369556642532757</v>
      </c>
      <c r="AT12" s="24">
        <f>'2005-06 Back-Up Data'!I12</f>
        <v>6212632</v>
      </c>
      <c r="AU12" s="25">
        <f>'2005-06 Back-Up Data'!I12/'2005-06 Back-Up Data'!B12</f>
        <v>131.02119493008837</v>
      </c>
      <c r="AV12" s="4">
        <f>'2005-06 Back-Up Data'!I12/'2005-06 Back-Up Data'!L12</f>
        <v>0.1361709417625531</v>
      </c>
      <c r="AW12" s="24">
        <f>'2005-06 Back-Up Data'!J12</f>
        <v>7043693</v>
      </c>
      <c r="AX12" s="25">
        <f>'2005-06 Back-Up Data'!J12/'2005-06 Back-Up Data'!B12</f>
        <v>148.54784149144822</v>
      </c>
      <c r="AY12" s="4">
        <f>'2005-06 Back-Up Data'!J12/'2005-06 Back-Up Data'!L12</f>
        <v>0.15438646765111838</v>
      </c>
    </row>
    <row r="13" spans="3:51" ht="12.75">
      <c r="C13" s="2" t="str">
        <f>'2005-06 Back-Up Data'!A13</f>
        <v>Erie 1</v>
      </c>
      <c r="D13" s="24">
        <f>'2005-06 Back-Up Data'!K13</f>
        <v>81914462</v>
      </c>
      <c r="E13" s="25">
        <f>'2005-06 Back-Up Data'!K13/'2005-06 Back-Up Data'!B13</f>
        <v>1077.9920776964784</v>
      </c>
      <c r="F13" s="4">
        <f>'2005-06 Back-Up Data'!K13/'2005-06 Back-Up Data'!L13</f>
        <v>0.9469090069896596</v>
      </c>
      <c r="G13" s="24">
        <f>'2005-06 Back-Up Data'!C13+'2005-06 Back-Up Data'!D13</f>
        <v>4592754</v>
      </c>
      <c r="H13" s="25">
        <f>('2005-06 Back-Up Data'!C13+'2005-06 Back-Up Data'!D13)/'2005-06 Back-Up Data'!B13</f>
        <v>60.4405169237248</v>
      </c>
      <c r="I13" s="4">
        <f>('2005-06 Back-Up Data'!C13+'2005-06 Back-Up Data'!D13)/'2005-06 Back-Up Data'!L13</f>
        <v>0.053090993010340315</v>
      </c>
      <c r="J13" s="24">
        <f>'2005-06 Back-Up Data'!L13</f>
        <v>86507216</v>
      </c>
      <c r="K13" s="25">
        <f>'2005-06 Back-Up Data'!L13/'2005-06 Back-Up Data'!B13</f>
        <v>1138.4325946202032</v>
      </c>
      <c r="P13" s="2" t="str">
        <f>'2005-06 Back-Up Data'!A13</f>
        <v>Erie 1</v>
      </c>
      <c r="Q13" s="24">
        <f>'2005-06 Back-Up Data'!C13</f>
        <v>2554138</v>
      </c>
      <c r="R13" s="25">
        <f>'2005-06 Back-Up Data'!C13/'2005-06 Back-Up Data'!B13</f>
        <v>33.612386166236774</v>
      </c>
      <c r="S13" s="4">
        <f>'2005-06 Back-Up Data'!C13/'2005-06 Back-Up Data'!L13</f>
        <v>0.029525143890886514</v>
      </c>
      <c r="T13" s="24">
        <f>'2005-06 Back-Up Data'!D13</f>
        <v>2038616</v>
      </c>
      <c r="U13" s="25">
        <f>'2005-06 Back-Up Data'!D13/'2005-06 Back-Up Data'!B13</f>
        <v>26.828130757488026</v>
      </c>
      <c r="V13" s="4">
        <f>'2005-06 Back-Up Data'!D13/'2005-06 Back-Up Data'!L13</f>
        <v>0.023565849119453804</v>
      </c>
      <c r="W13" s="25">
        <f>SUM('2005-06 Back-Up Data'!C13+'2005-06 Back-Up Data'!D13)/'2005-06 Back-Up Data'!B13</f>
        <v>60.4405169237248</v>
      </c>
      <c r="AB13" s="2" t="str">
        <f>'2005-06 Back-Up Data'!A13</f>
        <v>Erie 1</v>
      </c>
      <c r="AC13" s="24">
        <f>'2005-06 Back-Up Data'!E13</f>
        <v>11367273</v>
      </c>
      <c r="AD13" s="25">
        <f>'2005-06 Back-Up Data'!E13/'2005-06 Back-Up Data'!B13</f>
        <v>149.59300152655683</v>
      </c>
      <c r="AE13" s="4">
        <f>'2005-06 Back-Up Data'!E13/'2005-06 Back-Up Data'!L13</f>
        <v>0.1314025988305993</v>
      </c>
      <c r="AF13" s="24">
        <f>'2005-06 Back-Up Data'!F13</f>
        <v>15865250</v>
      </c>
      <c r="AG13" s="25">
        <f>'2005-06 Back-Up Data'!F13/'2005-06 Back-Up Data'!B13</f>
        <v>208.7862557245881</v>
      </c>
      <c r="AH13" s="4">
        <f>'2005-06 Back-Up Data'!F13/'2005-06 Back-Up Data'!L13</f>
        <v>0.1833979953764782</v>
      </c>
      <c r="AI13" s="24">
        <f>'2005-06 Back-Up Data'!G13</f>
        <v>6179452</v>
      </c>
      <c r="AJ13" s="25">
        <f>'2005-06 Back-Up Data'!G13/'2005-06 Back-Up Data'!B13</f>
        <v>81.32141917144813</v>
      </c>
      <c r="AK13" s="4">
        <f>'2005-06 Back-Up Data'!G13/'2005-06 Back-Up Data'!L13</f>
        <v>0.07143279238115813</v>
      </c>
      <c r="AP13" s="2" t="str">
        <f>'2005-06 Back-Up Data'!A13</f>
        <v>Erie 1</v>
      </c>
      <c r="AQ13" s="24">
        <f>'2005-06 Back-Up Data'!H13</f>
        <v>6662000</v>
      </c>
      <c r="AR13" s="25">
        <f>'2005-06 Back-Up Data'!H13/'2005-06 Back-Up Data'!B13</f>
        <v>87.6717376427857</v>
      </c>
      <c r="AS13" s="4">
        <f>'2005-06 Back-Up Data'!H13/'2005-06 Back-Up Data'!L13</f>
        <v>0.07701091663844552</v>
      </c>
      <c r="AT13" s="24">
        <f>'2005-06 Back-Up Data'!I13</f>
        <v>15478532</v>
      </c>
      <c r="AU13" s="25">
        <f>'2005-06 Back-Up Data'!I13/'2005-06 Back-Up Data'!B13</f>
        <v>203.69705743012054</v>
      </c>
      <c r="AV13" s="4">
        <f>'2005-06 Back-Up Data'!I13/'2005-06 Back-Up Data'!L13</f>
        <v>0.17892763997861172</v>
      </c>
      <c r="AW13" s="24">
        <f>'2005-06 Back-Up Data'!J13</f>
        <v>26361955</v>
      </c>
      <c r="AX13" s="25">
        <f>'2005-06 Back-Up Data'!J13/'2005-06 Back-Up Data'!B13</f>
        <v>346.9226062009791</v>
      </c>
      <c r="AY13" s="4">
        <f>'2005-06 Back-Up Data'!J13/'2005-06 Back-Up Data'!L13</f>
        <v>0.3047370637843668</v>
      </c>
    </row>
    <row r="14" spans="3:51" ht="12.75">
      <c r="C14" s="2" t="str">
        <f>'2005-06 Back-Up Data'!A14</f>
        <v>Erie 2</v>
      </c>
      <c r="D14" s="24">
        <f>'2005-06 Back-Up Data'!K14</f>
        <v>47535616</v>
      </c>
      <c r="E14" s="25">
        <f>'2005-06 Back-Up Data'!K14/'2005-06 Back-Up Data'!B14</f>
        <v>1097.6174378867645</v>
      </c>
      <c r="F14" s="4">
        <f>'2005-06 Back-Up Data'!K14/'2005-06 Back-Up Data'!L14</f>
        <v>0.8963831300976475</v>
      </c>
      <c r="G14" s="24">
        <f>'2005-06 Back-Up Data'!C14+'2005-06 Back-Up Data'!D14</f>
        <v>5494851</v>
      </c>
      <c r="H14" s="25">
        <f>('2005-06 Back-Up Data'!C14+'2005-06 Back-Up Data'!D14)/'2005-06 Back-Up Data'!B14</f>
        <v>126.8784289276808</v>
      </c>
      <c r="I14" s="4">
        <f>('2005-06 Back-Up Data'!C14+'2005-06 Back-Up Data'!D14)/'2005-06 Back-Up Data'!L14</f>
        <v>0.10361686990235255</v>
      </c>
      <c r="J14" s="24">
        <f>'2005-06 Back-Up Data'!L14</f>
        <v>53030467</v>
      </c>
      <c r="K14" s="25">
        <f>'2005-06 Back-Up Data'!L14/'2005-06 Back-Up Data'!B14</f>
        <v>1224.4958668144454</v>
      </c>
      <c r="P14" s="2" t="str">
        <f>'2005-06 Back-Up Data'!A14</f>
        <v>Erie 2</v>
      </c>
      <c r="Q14" s="24">
        <f>'2005-06 Back-Up Data'!C14</f>
        <v>2594362</v>
      </c>
      <c r="R14" s="25">
        <f>'2005-06 Back-Up Data'!C14/'2005-06 Back-Up Data'!B14</f>
        <v>59.90491364182137</v>
      </c>
      <c r="S14" s="4">
        <f>'2005-06 Back-Up Data'!C14/'2005-06 Back-Up Data'!L14</f>
        <v>0.04892210358999856</v>
      </c>
      <c r="T14" s="24">
        <f>'2005-06 Back-Up Data'!D14</f>
        <v>2900489</v>
      </c>
      <c r="U14" s="25">
        <f>'2005-06 Back-Up Data'!D14/'2005-06 Back-Up Data'!B14</f>
        <v>66.97351528585942</v>
      </c>
      <c r="V14" s="4">
        <f>'2005-06 Back-Up Data'!D14/'2005-06 Back-Up Data'!L14</f>
        <v>0.05469476631235399</v>
      </c>
      <c r="W14" s="25">
        <f>SUM('2005-06 Back-Up Data'!C14+'2005-06 Back-Up Data'!D14)/'2005-06 Back-Up Data'!B14</f>
        <v>126.8784289276808</v>
      </c>
      <c r="AB14" s="2" t="str">
        <f>'2005-06 Back-Up Data'!A14</f>
        <v>Erie 2</v>
      </c>
      <c r="AC14" s="24">
        <f>'2005-06 Back-Up Data'!E14</f>
        <v>9201413</v>
      </c>
      <c r="AD14" s="25">
        <f>'2005-06 Back-Up Data'!E14/'2005-06 Back-Up Data'!B14</f>
        <v>212.4645100212432</v>
      </c>
      <c r="AE14" s="4">
        <f>'2005-06 Back-Up Data'!E14/'2005-06 Back-Up Data'!L14</f>
        <v>0.17351182293001494</v>
      </c>
      <c r="AF14" s="24">
        <f>'2005-06 Back-Up Data'!F14</f>
        <v>14105309</v>
      </c>
      <c r="AG14" s="25">
        <f>'2005-06 Back-Up Data'!F14/'2005-06 Back-Up Data'!B14</f>
        <v>325.6975385610049</v>
      </c>
      <c r="AH14" s="4">
        <f>'2005-06 Back-Up Data'!F14/'2005-06 Back-Up Data'!L14</f>
        <v>0.26598500443150913</v>
      </c>
      <c r="AI14" s="24">
        <f>'2005-06 Back-Up Data'!G14</f>
        <v>7258741</v>
      </c>
      <c r="AJ14" s="25">
        <f>'2005-06 Back-Up Data'!G14/'2005-06 Back-Up Data'!B14</f>
        <v>167.60739355315414</v>
      </c>
      <c r="AK14" s="4">
        <f>'2005-06 Back-Up Data'!G14/'2005-06 Back-Up Data'!L14</f>
        <v>0.13687869277108194</v>
      </c>
      <c r="AP14" s="2" t="str">
        <f>'2005-06 Back-Up Data'!A14</f>
        <v>Erie 2</v>
      </c>
      <c r="AQ14" s="24">
        <f>'2005-06 Back-Up Data'!H14</f>
        <v>5258163</v>
      </c>
      <c r="AR14" s="25">
        <f>'2005-06 Back-Up Data'!H14/'2005-06 Back-Up Data'!B14</f>
        <v>121.41320310335273</v>
      </c>
      <c r="AS14" s="4">
        <f>'2005-06 Back-Up Data'!H14/'2005-06 Back-Up Data'!L14</f>
        <v>0.0991536242741366</v>
      </c>
      <c r="AT14" s="24">
        <f>'2005-06 Back-Up Data'!I14</f>
        <v>5680880</v>
      </c>
      <c r="AU14" s="25">
        <f>'2005-06 Back-Up Data'!I14/'2005-06 Back-Up Data'!B14</f>
        <v>131.17391705920383</v>
      </c>
      <c r="AV14" s="4">
        <f>'2005-06 Back-Up Data'!I14/'2005-06 Back-Up Data'!L14</f>
        <v>0.1071248344842975</v>
      </c>
      <c r="AW14" s="24">
        <f>'2005-06 Back-Up Data'!J14</f>
        <v>6031110</v>
      </c>
      <c r="AX14" s="25">
        <f>'2005-06 Back-Up Data'!J14/'2005-06 Back-Up Data'!B14</f>
        <v>139.26087558880576</v>
      </c>
      <c r="AY14" s="4">
        <f>'2005-06 Back-Up Data'!J14/'2005-06 Back-Up Data'!L14</f>
        <v>0.11372915120660733</v>
      </c>
    </row>
    <row r="15" spans="3:51" ht="12.75">
      <c r="C15" s="2" t="str">
        <f>'2005-06 Back-Up Data'!A15</f>
        <v>Franklin</v>
      </c>
      <c r="D15" s="24">
        <f>'2005-06 Back-Up Data'!K15</f>
        <v>17696432</v>
      </c>
      <c r="E15" s="25">
        <f>'2005-06 Back-Up Data'!K15/'2005-06 Back-Up Data'!B15</f>
        <v>1907.1486151524948</v>
      </c>
      <c r="F15" s="4">
        <f>'2005-06 Back-Up Data'!K15/'2005-06 Back-Up Data'!L15</f>
        <v>0.9133776677489192</v>
      </c>
      <c r="G15" s="24">
        <f>'2005-06 Back-Up Data'!C15+'2005-06 Back-Up Data'!D15</f>
        <v>1678283</v>
      </c>
      <c r="H15" s="25">
        <f>('2005-06 Back-Up Data'!C15+'2005-06 Back-Up Data'!D15)/'2005-06 Back-Up Data'!B15</f>
        <v>180.86895139562452</v>
      </c>
      <c r="I15" s="4">
        <f>('2005-06 Back-Up Data'!C15+'2005-06 Back-Up Data'!D15)/'2005-06 Back-Up Data'!L15</f>
        <v>0.08662233225108086</v>
      </c>
      <c r="J15" s="24">
        <f>'2005-06 Back-Up Data'!L15</f>
        <v>19374715</v>
      </c>
      <c r="K15" s="25">
        <f>'2005-06 Back-Up Data'!L15/'2005-06 Back-Up Data'!B15</f>
        <v>2088.0175665481192</v>
      </c>
      <c r="P15" s="2" t="str">
        <f>'2005-06 Back-Up Data'!A15</f>
        <v>Franklin</v>
      </c>
      <c r="Q15" s="24">
        <f>'2005-06 Back-Up Data'!C15</f>
        <v>1353646</v>
      </c>
      <c r="R15" s="25">
        <f>'2005-06 Back-Up Data'!C15/'2005-06 Back-Up Data'!B15</f>
        <v>145.88274598555878</v>
      </c>
      <c r="S15" s="4">
        <f>'2005-06 Back-Up Data'!C15/'2005-06 Back-Up Data'!L15</f>
        <v>0.06986662771555607</v>
      </c>
      <c r="T15" s="24">
        <f>'2005-06 Back-Up Data'!D15</f>
        <v>324637</v>
      </c>
      <c r="U15" s="25">
        <f>'2005-06 Back-Up Data'!D15/'2005-06 Back-Up Data'!B15</f>
        <v>34.98620541006574</v>
      </c>
      <c r="V15" s="4">
        <f>'2005-06 Back-Up Data'!D15/'2005-06 Back-Up Data'!L15</f>
        <v>0.01675570453552478</v>
      </c>
      <c r="W15" s="25">
        <f>SUM('2005-06 Back-Up Data'!C15+'2005-06 Back-Up Data'!D15)/'2005-06 Back-Up Data'!B15</f>
        <v>180.86895139562452</v>
      </c>
      <c r="AB15" s="2" t="str">
        <f>'2005-06 Back-Up Data'!A15</f>
        <v>Franklin</v>
      </c>
      <c r="AC15" s="24">
        <f>'2005-06 Back-Up Data'!E15</f>
        <v>3712612</v>
      </c>
      <c r="AD15" s="25">
        <f>'2005-06 Back-Up Data'!E15/'2005-06 Back-Up Data'!B15</f>
        <v>400.10906347666776</v>
      </c>
      <c r="AE15" s="4">
        <f>'2005-06 Back-Up Data'!E15/'2005-06 Back-Up Data'!L15</f>
        <v>0.19162150256145705</v>
      </c>
      <c r="AF15" s="24">
        <f>'2005-06 Back-Up Data'!F15</f>
        <v>9169870</v>
      </c>
      <c r="AG15" s="25">
        <f>'2005-06 Back-Up Data'!F15/'2005-06 Back-Up Data'!B15</f>
        <v>988.2390343787046</v>
      </c>
      <c r="AH15" s="4">
        <f>'2005-06 Back-Up Data'!F15/'2005-06 Back-Up Data'!L15</f>
        <v>0.47329057485490755</v>
      </c>
      <c r="AI15" s="24">
        <f>'2005-06 Back-Up Data'!G15</f>
        <v>1267722</v>
      </c>
      <c r="AJ15" s="25">
        <f>'2005-06 Back-Up Data'!G15/'2005-06 Back-Up Data'!B15</f>
        <v>136.6226964112512</v>
      </c>
      <c r="AK15" s="4">
        <f>'2005-06 Back-Up Data'!G15/'2005-06 Back-Up Data'!L15</f>
        <v>0.06543177538353467</v>
      </c>
      <c r="AP15" s="2" t="str">
        <f>'2005-06 Back-Up Data'!A15</f>
        <v>Franklin</v>
      </c>
      <c r="AQ15" s="24">
        <f>'2005-06 Back-Up Data'!H15</f>
        <v>805411</v>
      </c>
      <c r="AR15" s="25">
        <f>'2005-06 Back-Up Data'!H15/'2005-06 Back-Up Data'!B15</f>
        <v>86.79933182455007</v>
      </c>
      <c r="AS15" s="4">
        <f>'2005-06 Back-Up Data'!H15/'2005-06 Back-Up Data'!L15</f>
        <v>0.04157021148440119</v>
      </c>
      <c r="AT15" s="24">
        <f>'2005-06 Back-Up Data'!I15</f>
        <v>1553212</v>
      </c>
      <c r="AU15" s="25">
        <f>'2005-06 Back-Up Data'!I15/'2005-06 Back-Up Data'!B15</f>
        <v>167.39002047634443</v>
      </c>
      <c r="AV15" s="4">
        <f>'2005-06 Back-Up Data'!I15/'2005-06 Back-Up Data'!L15</f>
        <v>0.08016695987528075</v>
      </c>
      <c r="AW15" s="24">
        <f>'2005-06 Back-Up Data'!J15</f>
        <v>1187605</v>
      </c>
      <c r="AX15" s="25">
        <f>'2005-06 Back-Up Data'!J15/'2005-06 Back-Up Data'!B15</f>
        <v>127.98846858497683</v>
      </c>
      <c r="AY15" s="4">
        <f>'2005-06 Back-Up Data'!J15/'2005-06 Back-Up Data'!L15</f>
        <v>0.06129664358933796</v>
      </c>
    </row>
    <row r="16" spans="3:51" ht="12.75">
      <c r="C16" s="2" t="str">
        <f>'2005-06 Back-Up Data'!A16</f>
        <v>Genesee</v>
      </c>
      <c r="D16" s="24">
        <f>'2005-06 Back-Up Data'!K16</f>
        <v>28573748</v>
      </c>
      <c r="E16" s="25">
        <f>'2005-06 Back-Up Data'!K16/'2005-06 Back-Up Data'!B16</f>
        <v>1078.295331899317</v>
      </c>
      <c r="F16" s="4">
        <f>'2005-06 Back-Up Data'!K16/'2005-06 Back-Up Data'!L16</f>
        <v>0.9089447485933165</v>
      </c>
      <c r="G16" s="24">
        <f>'2005-06 Back-Up Data'!C16+'2005-06 Back-Up Data'!D16</f>
        <v>2862429</v>
      </c>
      <c r="H16" s="25">
        <f>('2005-06 Back-Up Data'!C16+'2005-06 Back-Up Data'!D16)/'2005-06 Back-Up Data'!B16</f>
        <v>108.0202649156572</v>
      </c>
      <c r="I16" s="4">
        <f>('2005-06 Back-Up Data'!C16+'2005-06 Back-Up Data'!D16)/'2005-06 Back-Up Data'!L16</f>
        <v>0.09105525140668345</v>
      </c>
      <c r="J16" s="24">
        <f>'2005-06 Back-Up Data'!L16</f>
        <v>31436177</v>
      </c>
      <c r="K16" s="25">
        <f>'2005-06 Back-Up Data'!L16/'2005-06 Back-Up Data'!B16</f>
        <v>1186.3155968149742</v>
      </c>
      <c r="P16" s="2" t="str">
        <f>'2005-06 Back-Up Data'!A16</f>
        <v>Genesee</v>
      </c>
      <c r="Q16" s="24">
        <f>'2005-06 Back-Up Data'!C16</f>
        <v>1958562</v>
      </c>
      <c r="R16" s="25">
        <f>'2005-06 Back-Up Data'!C16/'2005-06 Back-Up Data'!B16</f>
        <v>73.91078908638062</v>
      </c>
      <c r="S16" s="4">
        <f>'2005-06 Back-Up Data'!C16/'2005-06 Back-Up Data'!L16</f>
        <v>0.06230280482260932</v>
      </c>
      <c r="T16" s="24">
        <f>'2005-06 Back-Up Data'!D16</f>
        <v>903867</v>
      </c>
      <c r="U16" s="25">
        <f>'2005-06 Back-Up Data'!D16/'2005-06 Back-Up Data'!B16</f>
        <v>34.109475829276576</v>
      </c>
      <c r="V16" s="4">
        <f>'2005-06 Back-Up Data'!D16/'2005-06 Back-Up Data'!L16</f>
        <v>0.028752446584074137</v>
      </c>
      <c r="W16" s="25">
        <f>SUM('2005-06 Back-Up Data'!C16+'2005-06 Back-Up Data'!D16)/'2005-06 Back-Up Data'!B16</f>
        <v>108.0202649156572</v>
      </c>
      <c r="AB16" s="2" t="str">
        <f>'2005-06 Back-Up Data'!A16</f>
        <v>Genesee</v>
      </c>
      <c r="AC16" s="24">
        <f>'2005-06 Back-Up Data'!E16</f>
        <v>7146814</v>
      </c>
      <c r="AD16" s="25">
        <f>'2005-06 Back-Up Data'!E16/'2005-06 Back-Up Data'!B16</f>
        <v>269.7012717461036</v>
      </c>
      <c r="AE16" s="4">
        <f>'2005-06 Back-Up Data'!E16/'2005-06 Back-Up Data'!L16</f>
        <v>0.2273436111522085</v>
      </c>
      <c r="AF16" s="24">
        <f>'2005-06 Back-Up Data'!F16</f>
        <v>7642084</v>
      </c>
      <c r="AG16" s="25">
        <f>'2005-06 Back-Up Data'!F16/'2005-06 Back-Up Data'!B16</f>
        <v>288.39141099664135</v>
      </c>
      <c r="AH16" s="4">
        <f>'2005-06 Back-Up Data'!F16/'2005-06 Back-Up Data'!L16</f>
        <v>0.24309838947655754</v>
      </c>
      <c r="AI16" s="24">
        <f>'2005-06 Back-Up Data'!G16</f>
        <v>1351586</v>
      </c>
      <c r="AJ16" s="25">
        <f>'2005-06 Back-Up Data'!G16/'2005-06 Back-Up Data'!B16</f>
        <v>51.005170006415334</v>
      </c>
      <c r="AK16" s="4">
        <f>'2005-06 Back-Up Data'!G16/'2005-06 Back-Up Data'!L16</f>
        <v>0.04299460459202784</v>
      </c>
      <c r="AP16" s="2" t="str">
        <f>'2005-06 Back-Up Data'!A16</f>
        <v>Genesee</v>
      </c>
      <c r="AQ16" s="24">
        <f>'2005-06 Back-Up Data'!H16</f>
        <v>3447300</v>
      </c>
      <c r="AR16" s="25">
        <f>'2005-06 Back-Up Data'!H16/'2005-06 Back-Up Data'!B16</f>
        <v>130.0917015736443</v>
      </c>
      <c r="AS16" s="4">
        <f>'2005-06 Back-Up Data'!H16/'2005-06 Back-Up Data'!L16</f>
        <v>0.10966028089229807</v>
      </c>
      <c r="AT16" s="24">
        <f>'2005-06 Back-Up Data'!I16</f>
        <v>4301551</v>
      </c>
      <c r="AU16" s="25">
        <f>'2005-06 Back-Up Data'!I16/'2005-06 Back-Up Data'!B16</f>
        <v>162.32880486056078</v>
      </c>
      <c r="AV16" s="4">
        <f>'2005-06 Back-Up Data'!I16/'2005-06 Back-Up Data'!L16</f>
        <v>0.13683441851087683</v>
      </c>
      <c r="AW16" s="24">
        <f>'2005-06 Back-Up Data'!J16</f>
        <v>4684413</v>
      </c>
      <c r="AX16" s="25">
        <f>'2005-06 Back-Up Data'!J16/'2005-06 Back-Up Data'!B16</f>
        <v>176.77697271595156</v>
      </c>
      <c r="AY16" s="4">
        <f>'2005-06 Back-Up Data'!J16/'2005-06 Back-Up Data'!L16</f>
        <v>0.1490134439693478</v>
      </c>
    </row>
    <row r="17" spans="3:51" ht="12.75">
      <c r="C17" s="2" t="str">
        <f>'2005-06 Back-Up Data'!A17</f>
        <v>Hamilton</v>
      </c>
      <c r="D17" s="24">
        <f>'2005-06 Back-Up Data'!K17</f>
        <v>18892964</v>
      </c>
      <c r="E17" s="25">
        <f>'2005-06 Back-Up Data'!K17/'2005-06 Back-Up Data'!B17</f>
        <v>1110.5668939572067</v>
      </c>
      <c r="F17" s="4">
        <f>'2005-06 Back-Up Data'!K17/'2005-06 Back-Up Data'!L17</f>
        <v>0.8877729796688651</v>
      </c>
      <c r="G17" s="24">
        <f>'2005-06 Back-Up Data'!C17+'2005-06 Back-Up Data'!D17</f>
        <v>2388337</v>
      </c>
      <c r="H17" s="25">
        <f>('2005-06 Back-Up Data'!C17+'2005-06 Back-Up Data'!D17)/'2005-06 Back-Up Data'!B17</f>
        <v>140.39131201504821</v>
      </c>
      <c r="I17" s="4">
        <f>('2005-06 Back-Up Data'!C17+'2005-06 Back-Up Data'!D17)/'2005-06 Back-Up Data'!L17</f>
        <v>0.11222702033113482</v>
      </c>
      <c r="J17" s="24">
        <f>'2005-06 Back-Up Data'!L17</f>
        <v>21281301</v>
      </c>
      <c r="K17" s="25">
        <f>'2005-06 Back-Up Data'!L17/'2005-06 Back-Up Data'!B17</f>
        <v>1250.958205972255</v>
      </c>
      <c r="P17" s="2" t="str">
        <f>'2005-06 Back-Up Data'!A17</f>
        <v>Hamilton</v>
      </c>
      <c r="Q17" s="24">
        <f>'2005-06 Back-Up Data'!C17</f>
        <v>1171000</v>
      </c>
      <c r="R17" s="25">
        <f>'2005-06 Back-Up Data'!C17/'2005-06 Back-Up Data'!B17</f>
        <v>68.83376440159887</v>
      </c>
      <c r="S17" s="4">
        <f>'2005-06 Back-Up Data'!C17/'2005-06 Back-Up Data'!L17</f>
        <v>0.05502483142360516</v>
      </c>
      <c r="T17" s="24">
        <f>'2005-06 Back-Up Data'!D17</f>
        <v>1217337</v>
      </c>
      <c r="U17" s="25">
        <f>'2005-06 Back-Up Data'!D17/'2005-06 Back-Up Data'!B17</f>
        <v>71.55754761344933</v>
      </c>
      <c r="V17" s="4">
        <f>'2005-06 Back-Up Data'!D17/'2005-06 Back-Up Data'!L17</f>
        <v>0.057202188907529664</v>
      </c>
      <c r="W17" s="25">
        <f>SUM('2005-06 Back-Up Data'!C17+'2005-06 Back-Up Data'!D17)/'2005-06 Back-Up Data'!B17</f>
        <v>140.39131201504821</v>
      </c>
      <c r="AB17" s="2" t="str">
        <f>'2005-06 Back-Up Data'!A17</f>
        <v>Hamilton</v>
      </c>
      <c r="AC17" s="24">
        <f>'2005-06 Back-Up Data'!E17</f>
        <v>3289625</v>
      </c>
      <c r="AD17" s="25">
        <f>'2005-06 Back-Up Data'!E17/'2005-06 Back-Up Data'!B17</f>
        <v>193.37085586644722</v>
      </c>
      <c r="AE17" s="4">
        <f>'2005-06 Back-Up Data'!E17/'2005-06 Back-Up Data'!L17</f>
        <v>0.1545781904969062</v>
      </c>
      <c r="AF17" s="24">
        <f>'2005-06 Back-Up Data'!F17</f>
        <v>9874899</v>
      </c>
      <c r="AG17" s="25">
        <f>'2005-06 Back-Up Data'!F17/'2005-06 Back-Up Data'!B17</f>
        <v>580.466670585469</v>
      </c>
      <c r="AH17" s="4">
        <f>'2005-06 Back-Up Data'!F17/'2005-06 Back-Up Data'!L17</f>
        <v>0.4640176368916543</v>
      </c>
      <c r="AI17" s="24">
        <f>'2005-06 Back-Up Data'!G17</f>
        <v>1115996</v>
      </c>
      <c r="AJ17" s="25">
        <f>'2005-06 Back-Up Data'!G17/'2005-06 Back-Up Data'!B17</f>
        <v>65.60051728191864</v>
      </c>
      <c r="AK17" s="4">
        <f>'2005-06 Back-Up Data'!G17/'2005-06 Back-Up Data'!L17</f>
        <v>0.052440215003772564</v>
      </c>
      <c r="AP17" s="2" t="str">
        <f>'2005-06 Back-Up Data'!A17</f>
        <v>Hamilton</v>
      </c>
      <c r="AQ17" s="24">
        <f>'2005-06 Back-Up Data'!H17</f>
        <v>1711674</v>
      </c>
      <c r="AR17" s="25">
        <f>'2005-06 Back-Up Data'!H17/'2005-06 Back-Up Data'!B17</f>
        <v>100.61568304726076</v>
      </c>
      <c r="AS17" s="4">
        <f>'2005-06 Back-Up Data'!H17/'2005-06 Back-Up Data'!L17</f>
        <v>0.08043089094975914</v>
      </c>
      <c r="AT17" s="24">
        <f>'2005-06 Back-Up Data'!I17</f>
        <v>1105164</v>
      </c>
      <c r="AU17" s="25">
        <f>'2005-06 Back-Up Data'!I17/'2005-06 Back-Up Data'!B17</f>
        <v>64.9637902656948</v>
      </c>
      <c r="AV17" s="4">
        <f>'2005-06 Back-Up Data'!I17/'2005-06 Back-Up Data'!L17</f>
        <v>0.051931223565702116</v>
      </c>
      <c r="AW17" s="24">
        <f>'2005-06 Back-Up Data'!J17</f>
        <v>1795606</v>
      </c>
      <c r="AX17" s="25">
        <f>'2005-06 Back-Up Data'!J17/'2005-06 Back-Up Data'!B17</f>
        <v>105.54937691041617</v>
      </c>
      <c r="AY17" s="4">
        <f>'2005-06 Back-Up Data'!J17/'2005-06 Back-Up Data'!L17</f>
        <v>0.08437482276107086</v>
      </c>
    </row>
    <row r="18" spans="3:51" ht="12.75">
      <c r="C18" s="2" t="str">
        <f>'2005-06 Back-Up Data'!A18</f>
        <v>Herkimer</v>
      </c>
      <c r="D18" s="24">
        <f>'2005-06 Back-Up Data'!K18</f>
        <v>15164843</v>
      </c>
      <c r="E18" s="25">
        <f>'2005-06 Back-Up Data'!K18/'2005-06 Back-Up Data'!B18</f>
        <v>1312.632476413053</v>
      </c>
      <c r="F18" s="4">
        <f>'2005-06 Back-Up Data'!K18/'2005-06 Back-Up Data'!L18</f>
        <v>0.8930667913105969</v>
      </c>
      <c r="G18" s="24">
        <f>'2005-06 Back-Up Data'!C18+'2005-06 Back-Up Data'!D18</f>
        <v>1815794</v>
      </c>
      <c r="H18" s="25">
        <f>('2005-06 Back-Up Data'!C18+'2005-06 Back-Up Data'!D18)/'2005-06 Back-Up Data'!B18</f>
        <v>157.17077815286072</v>
      </c>
      <c r="I18" s="4">
        <f>('2005-06 Back-Up Data'!C18+'2005-06 Back-Up Data'!D18)/'2005-06 Back-Up Data'!L18</f>
        <v>0.1069332086894031</v>
      </c>
      <c r="J18" s="24">
        <f>'2005-06 Back-Up Data'!L18</f>
        <v>16980637</v>
      </c>
      <c r="K18" s="25">
        <f>'2005-06 Back-Up Data'!L18/'2005-06 Back-Up Data'!B18</f>
        <v>1469.8032545659137</v>
      </c>
      <c r="P18" s="2" t="str">
        <f>'2005-06 Back-Up Data'!A18</f>
        <v>Herkimer</v>
      </c>
      <c r="Q18" s="24">
        <f>'2005-06 Back-Up Data'!C18</f>
        <v>1318128</v>
      </c>
      <c r="R18" s="25">
        <f>'2005-06 Back-Up Data'!C18/'2005-06 Back-Up Data'!B18</f>
        <v>114.09400155803688</v>
      </c>
      <c r="S18" s="4">
        <f>'2005-06 Back-Up Data'!C18/'2005-06 Back-Up Data'!L18</f>
        <v>0.07762535645747565</v>
      </c>
      <c r="T18" s="24">
        <f>'2005-06 Back-Up Data'!D18</f>
        <v>497666</v>
      </c>
      <c r="U18" s="25">
        <f>'2005-06 Back-Up Data'!D18/'2005-06 Back-Up Data'!B18</f>
        <v>43.076776594823855</v>
      </c>
      <c r="V18" s="4">
        <f>'2005-06 Back-Up Data'!D18/'2005-06 Back-Up Data'!L18</f>
        <v>0.02930785223192746</v>
      </c>
      <c r="W18" s="25">
        <f>SUM('2005-06 Back-Up Data'!C18+'2005-06 Back-Up Data'!D18)/'2005-06 Back-Up Data'!B18</f>
        <v>157.17077815286072</v>
      </c>
      <c r="AB18" s="2" t="str">
        <f>'2005-06 Back-Up Data'!A18</f>
        <v>Herkimer</v>
      </c>
      <c r="AC18" s="24">
        <f>'2005-06 Back-Up Data'!E18</f>
        <v>4112338</v>
      </c>
      <c r="AD18" s="25">
        <f>'2005-06 Back-Up Data'!E18/'2005-06 Back-Up Data'!B18</f>
        <v>355.95412446983465</v>
      </c>
      <c r="AE18" s="4">
        <f>'2005-06 Back-Up Data'!E18/'2005-06 Back-Up Data'!L18</f>
        <v>0.24217807612282155</v>
      </c>
      <c r="AF18" s="24">
        <f>'2005-06 Back-Up Data'!F18</f>
        <v>4149787</v>
      </c>
      <c r="AG18" s="25">
        <f>'2005-06 Back-Up Data'!F18/'2005-06 Back-Up Data'!B18</f>
        <v>359.1956201852333</v>
      </c>
      <c r="AH18" s="4">
        <f>'2005-06 Back-Up Data'!F18/'2005-06 Back-Up Data'!L18</f>
        <v>0.24438347041986705</v>
      </c>
      <c r="AI18" s="24">
        <f>'2005-06 Back-Up Data'!G18</f>
        <v>2687622</v>
      </c>
      <c r="AJ18" s="25">
        <f>'2005-06 Back-Up Data'!G18/'2005-06 Back-Up Data'!B18</f>
        <v>232.63412100753052</v>
      </c>
      <c r="AK18" s="4">
        <f>'2005-06 Back-Up Data'!G18/'2005-06 Back-Up Data'!L18</f>
        <v>0.15827568777307943</v>
      </c>
      <c r="AP18" s="2" t="str">
        <f>'2005-06 Back-Up Data'!A18</f>
        <v>Herkimer</v>
      </c>
      <c r="AQ18" s="24">
        <f>'2005-06 Back-Up Data'!H18</f>
        <v>589795</v>
      </c>
      <c r="AR18" s="25">
        <f>'2005-06 Back-Up Data'!H18/'2005-06 Back-Up Data'!B18</f>
        <v>51.05124210161863</v>
      </c>
      <c r="AS18" s="4">
        <f>'2005-06 Back-Up Data'!H18/'2005-06 Back-Up Data'!L18</f>
        <v>0.03473338485476134</v>
      </c>
      <c r="AT18" s="24">
        <f>'2005-06 Back-Up Data'!I18</f>
        <v>1709904</v>
      </c>
      <c r="AU18" s="25">
        <f>'2005-06 Back-Up Data'!I18/'2005-06 Back-Up Data'!B18</f>
        <v>148.00519345624514</v>
      </c>
      <c r="AV18" s="4">
        <f>'2005-06 Back-Up Data'!I18/'2005-06 Back-Up Data'!L18</f>
        <v>0.10069728243999326</v>
      </c>
      <c r="AW18" s="24">
        <f>'2005-06 Back-Up Data'!J18</f>
        <v>1915397</v>
      </c>
      <c r="AX18" s="25">
        <f>'2005-06 Back-Up Data'!J18/'2005-06 Back-Up Data'!B18</f>
        <v>165.79217519259066</v>
      </c>
      <c r="AY18" s="4">
        <f>'2005-06 Back-Up Data'!J18/'2005-06 Back-Up Data'!L18</f>
        <v>0.11279888970007426</v>
      </c>
    </row>
    <row r="19" spans="3:51" ht="12.75">
      <c r="C19" s="2" t="str">
        <f>'2005-06 Back-Up Data'!A19</f>
        <v>Jefferson</v>
      </c>
      <c r="D19" s="24">
        <f>'2005-06 Back-Up Data'!K19</f>
        <v>34421981</v>
      </c>
      <c r="E19" s="25">
        <f>'2005-06 Back-Up Data'!K19/'2005-06 Back-Up Data'!B19</f>
        <v>1424.8688219223445</v>
      </c>
      <c r="F19" s="4">
        <f>'2005-06 Back-Up Data'!K19/'2005-06 Back-Up Data'!L19</f>
        <v>0.9327336163401839</v>
      </c>
      <c r="G19" s="24">
        <f>'2005-06 Back-Up Data'!C19+'2005-06 Back-Up Data'!D19</f>
        <v>2482426</v>
      </c>
      <c r="H19" s="25">
        <f>('2005-06 Back-Up Data'!C19+'2005-06 Back-Up Data'!D19)/'2005-06 Back-Up Data'!B19</f>
        <v>102.75792698071032</v>
      </c>
      <c r="I19" s="4">
        <f>('2005-06 Back-Up Data'!C19+'2005-06 Back-Up Data'!D19)/'2005-06 Back-Up Data'!L19</f>
        <v>0.06726638365981602</v>
      </c>
      <c r="J19" s="24">
        <f>'2005-06 Back-Up Data'!L19</f>
        <v>36904407</v>
      </c>
      <c r="K19" s="25">
        <f>'2005-06 Back-Up Data'!L19/'2005-06 Back-Up Data'!B19</f>
        <v>1527.626748903055</v>
      </c>
      <c r="P19" s="2" t="str">
        <f>'2005-06 Back-Up Data'!A19</f>
        <v>Jefferson</v>
      </c>
      <c r="Q19" s="24">
        <f>'2005-06 Back-Up Data'!C19</f>
        <v>2193848</v>
      </c>
      <c r="R19" s="25">
        <f>'2005-06 Back-Up Data'!C19/'2005-06 Back-Up Data'!B19</f>
        <v>90.81248447719182</v>
      </c>
      <c r="S19" s="4">
        <f>'2005-06 Back-Up Data'!C19/'2005-06 Back-Up Data'!L19</f>
        <v>0.05944677555718481</v>
      </c>
      <c r="T19" s="24">
        <f>'2005-06 Back-Up Data'!D19</f>
        <v>288578</v>
      </c>
      <c r="U19" s="25">
        <f>'2005-06 Back-Up Data'!D19/'2005-06 Back-Up Data'!B19</f>
        <v>11.945442503518503</v>
      </c>
      <c r="V19" s="4">
        <f>'2005-06 Back-Up Data'!D19/'2005-06 Back-Up Data'!L19</f>
        <v>0.007819608102631211</v>
      </c>
      <c r="W19" s="25">
        <f>SUM('2005-06 Back-Up Data'!C19+'2005-06 Back-Up Data'!D19)/'2005-06 Back-Up Data'!B19</f>
        <v>102.75792698071032</v>
      </c>
      <c r="AB19" s="2" t="str">
        <f>'2005-06 Back-Up Data'!A19</f>
        <v>Jefferson</v>
      </c>
      <c r="AC19" s="24">
        <f>'2005-06 Back-Up Data'!E19</f>
        <v>8150822</v>
      </c>
      <c r="AD19" s="25">
        <f>'2005-06 Back-Up Data'!E19/'2005-06 Back-Up Data'!B19</f>
        <v>337.3963904296713</v>
      </c>
      <c r="AE19" s="4">
        <f>'2005-06 Back-Up Data'!E19/'2005-06 Back-Up Data'!L19</f>
        <v>0.22086310721643623</v>
      </c>
      <c r="AF19" s="24">
        <f>'2005-06 Back-Up Data'!F19</f>
        <v>13231565</v>
      </c>
      <c r="AG19" s="25">
        <f>'2005-06 Back-Up Data'!F19/'2005-06 Back-Up Data'!B19</f>
        <v>547.7094544250352</v>
      </c>
      <c r="AH19" s="4">
        <f>'2005-06 Back-Up Data'!F19/'2005-06 Back-Up Data'!L19</f>
        <v>0.35853617699371243</v>
      </c>
      <c r="AI19" s="24">
        <f>'2005-06 Back-Up Data'!G19</f>
        <v>2009663</v>
      </c>
      <c r="AJ19" s="25">
        <f>'2005-06 Back-Up Data'!G19/'2005-06 Back-Up Data'!B19</f>
        <v>83.18830201175594</v>
      </c>
      <c r="AK19" s="4">
        <f>'2005-06 Back-Up Data'!G19/'2005-06 Back-Up Data'!L19</f>
        <v>0.05445590820630176</v>
      </c>
      <c r="AP19" s="2" t="str">
        <f>'2005-06 Back-Up Data'!A19</f>
        <v>Jefferson</v>
      </c>
      <c r="AQ19" s="24">
        <f>'2005-06 Back-Up Data'!H19</f>
        <v>2739613</v>
      </c>
      <c r="AR19" s="25">
        <f>'2005-06 Back-Up Data'!H19/'2005-06 Back-Up Data'!B19</f>
        <v>113.40396556006291</v>
      </c>
      <c r="AS19" s="4">
        <f>'2005-06 Back-Up Data'!H19/'2005-06 Back-Up Data'!L19</f>
        <v>0.0742353887436804</v>
      </c>
      <c r="AT19" s="24">
        <f>'2005-06 Back-Up Data'!I19</f>
        <v>4945662</v>
      </c>
      <c r="AU19" s="25">
        <f>'2005-06 Back-Up Data'!I19/'2005-06 Back-Up Data'!B19</f>
        <v>204.72150012418246</v>
      </c>
      <c r="AV19" s="4">
        <f>'2005-06 Back-Up Data'!I19/'2005-06 Back-Up Data'!L19</f>
        <v>0.13401277522221128</v>
      </c>
      <c r="AW19" s="24">
        <f>'2005-06 Back-Up Data'!J19</f>
        <v>3344656</v>
      </c>
      <c r="AX19" s="25">
        <f>'2005-06 Back-Up Data'!J19/'2005-06 Back-Up Data'!B19</f>
        <v>138.44920937163673</v>
      </c>
      <c r="AY19" s="4">
        <f>'2005-06 Back-Up Data'!J19/'2005-06 Back-Up Data'!L19</f>
        <v>0.0906302599578419</v>
      </c>
    </row>
    <row r="20" spans="3:51" ht="12.75">
      <c r="C20" s="2" t="str">
        <f>'2005-06 Back-Up Data'!A20</f>
        <v>Madison</v>
      </c>
      <c r="D20" s="24">
        <f>'2005-06 Back-Up Data'!K20</f>
        <v>38926148</v>
      </c>
      <c r="E20" s="25">
        <f>'2005-06 Back-Up Data'!K20/'2005-06 Back-Up Data'!B20</f>
        <v>2233.925279770445</v>
      </c>
      <c r="F20" s="4">
        <f>'2005-06 Back-Up Data'!K20/'2005-06 Back-Up Data'!L20</f>
        <v>0.9233133821296489</v>
      </c>
      <c r="G20" s="24">
        <f>'2005-06 Back-Up Data'!C20+'2005-06 Back-Up Data'!D20</f>
        <v>3233046</v>
      </c>
      <c r="H20" s="25">
        <f>('2005-06 Back-Up Data'!C20+'2005-06 Back-Up Data'!D20)/'2005-06 Back-Up Data'!B20</f>
        <v>185.5406599713056</v>
      </c>
      <c r="I20" s="4">
        <f>('2005-06 Back-Up Data'!C20+'2005-06 Back-Up Data'!D20)/'2005-06 Back-Up Data'!L20</f>
        <v>0.07668661787035112</v>
      </c>
      <c r="J20" s="24">
        <f>'2005-06 Back-Up Data'!L20</f>
        <v>42159194</v>
      </c>
      <c r="K20" s="25">
        <f>'2005-06 Back-Up Data'!L20/'2005-06 Back-Up Data'!B20</f>
        <v>2419.4659397417504</v>
      </c>
      <c r="P20" s="2" t="str">
        <f>'2005-06 Back-Up Data'!A20</f>
        <v>Madison</v>
      </c>
      <c r="Q20" s="24">
        <f>'2005-06 Back-Up Data'!C20</f>
        <v>1654417</v>
      </c>
      <c r="R20" s="25">
        <f>'2005-06 Back-Up Data'!C20/'2005-06 Back-Up Data'!B20</f>
        <v>94.94502152080344</v>
      </c>
      <c r="S20" s="4">
        <f>'2005-06 Back-Up Data'!C20/'2005-06 Back-Up Data'!L20</f>
        <v>0.039242140160459425</v>
      </c>
      <c r="T20" s="24">
        <f>'2005-06 Back-Up Data'!D20</f>
        <v>1578629</v>
      </c>
      <c r="U20" s="25">
        <f>'2005-06 Back-Up Data'!D20/'2005-06 Back-Up Data'!B20</f>
        <v>90.59563845050215</v>
      </c>
      <c r="V20" s="4">
        <f>'2005-06 Back-Up Data'!D20/'2005-06 Back-Up Data'!L20</f>
        <v>0.037444477709891705</v>
      </c>
      <c r="W20" s="25">
        <f>SUM('2005-06 Back-Up Data'!C20+'2005-06 Back-Up Data'!D20)/'2005-06 Back-Up Data'!B20</f>
        <v>185.5406599713056</v>
      </c>
      <c r="AB20" s="2" t="str">
        <f>'2005-06 Back-Up Data'!A20</f>
        <v>Madison</v>
      </c>
      <c r="AC20" s="24">
        <f>'2005-06 Back-Up Data'!E20</f>
        <v>4907498</v>
      </c>
      <c r="AD20" s="25">
        <f>'2005-06 Back-Up Data'!E20/'2005-06 Back-Up Data'!B20</f>
        <v>281.6354662840746</v>
      </c>
      <c r="AE20" s="4">
        <f>'2005-06 Back-Up Data'!E20/'2005-06 Back-Up Data'!L20</f>
        <v>0.11640398058843344</v>
      </c>
      <c r="AF20" s="24">
        <f>'2005-06 Back-Up Data'!F20</f>
        <v>6016530</v>
      </c>
      <c r="AG20" s="25">
        <f>'2005-06 Back-Up Data'!F20/'2005-06 Back-Up Data'!B20</f>
        <v>345.28149210903877</v>
      </c>
      <c r="AH20" s="4">
        <f>'2005-06 Back-Up Data'!F20/'2005-06 Back-Up Data'!L20</f>
        <v>0.14270979658671842</v>
      </c>
      <c r="AI20" s="24">
        <f>'2005-06 Back-Up Data'!G20</f>
        <v>1317136</v>
      </c>
      <c r="AJ20" s="25">
        <f>'2005-06 Back-Up Data'!G20/'2005-06 Back-Up Data'!B20</f>
        <v>75.58886657101866</v>
      </c>
      <c r="AK20" s="4">
        <f>'2005-06 Back-Up Data'!G20/'2005-06 Back-Up Data'!L20</f>
        <v>0.031241963496740473</v>
      </c>
      <c r="AP20" s="2" t="str">
        <f>'2005-06 Back-Up Data'!A20</f>
        <v>Madison</v>
      </c>
      <c r="AQ20" s="24">
        <f>'2005-06 Back-Up Data'!H20</f>
        <v>3291422</v>
      </c>
      <c r="AR20" s="25">
        <f>'2005-06 Back-Up Data'!H20/'2005-06 Back-Up Data'!B20</f>
        <v>188.89078909612627</v>
      </c>
      <c r="AS20" s="4">
        <f>'2005-06 Back-Up Data'!H20/'2005-06 Back-Up Data'!L20</f>
        <v>0.07807127432274914</v>
      </c>
      <c r="AT20" s="24">
        <f>'2005-06 Back-Up Data'!I20</f>
        <v>10304688</v>
      </c>
      <c r="AU20" s="25">
        <f>'2005-06 Back-Up Data'!I20/'2005-06 Back-Up Data'!B20</f>
        <v>591.3737733142037</v>
      </c>
      <c r="AV20" s="4">
        <f>'2005-06 Back-Up Data'!I20/'2005-06 Back-Up Data'!L20</f>
        <v>0.24442326862320946</v>
      </c>
      <c r="AW20" s="24">
        <f>'2005-06 Back-Up Data'!J20</f>
        <v>13088874</v>
      </c>
      <c r="AX20" s="25">
        <f>'2005-06 Back-Up Data'!J20/'2005-06 Back-Up Data'!B20</f>
        <v>751.1548923959828</v>
      </c>
      <c r="AY20" s="4">
        <f>'2005-06 Back-Up Data'!J20/'2005-06 Back-Up Data'!L20</f>
        <v>0.31046309851179793</v>
      </c>
    </row>
    <row r="21" spans="3:51" ht="12.75">
      <c r="C21" s="2" t="str">
        <f>'2005-06 Back-Up Data'!A21</f>
        <v>Monroe 1</v>
      </c>
      <c r="D21" s="24">
        <f>'2005-06 Back-Up Data'!K21</f>
        <v>86821526</v>
      </c>
      <c r="E21" s="25">
        <f>'2005-06 Back-Up Data'!K21/'2005-06 Back-Up Data'!B21</f>
        <v>1843.6576488575554</v>
      </c>
      <c r="F21" s="4">
        <f>'2005-06 Back-Up Data'!K21/'2005-06 Back-Up Data'!L21</f>
        <v>0.9245318904812511</v>
      </c>
      <c r="G21" s="24">
        <f>'2005-06 Back-Up Data'!C21+'2005-06 Back-Up Data'!D21</f>
        <v>7087107</v>
      </c>
      <c r="H21" s="25">
        <f>('2005-06 Back-Up Data'!C21+'2005-06 Back-Up Data'!D21)/'2005-06 Back-Up Data'!B21</f>
        <v>150.49492482799627</v>
      </c>
      <c r="I21" s="4">
        <f>('2005-06 Back-Up Data'!C21+'2005-06 Back-Up Data'!D21)/'2005-06 Back-Up Data'!L21</f>
        <v>0.07546810951874894</v>
      </c>
      <c r="J21" s="24">
        <f>'2005-06 Back-Up Data'!L21</f>
        <v>93908633</v>
      </c>
      <c r="K21" s="25">
        <f>'2005-06 Back-Up Data'!L21/'2005-06 Back-Up Data'!B21</f>
        <v>1994.1525736855517</v>
      </c>
      <c r="P21" s="2" t="str">
        <f>'2005-06 Back-Up Data'!A21</f>
        <v>Monroe 1</v>
      </c>
      <c r="Q21" s="24">
        <f>'2005-06 Back-Up Data'!C21</f>
        <v>4151449</v>
      </c>
      <c r="R21" s="25">
        <f>'2005-06 Back-Up Data'!C21/'2005-06 Back-Up Data'!B21</f>
        <v>88.15614117047481</v>
      </c>
      <c r="S21" s="4">
        <f>'2005-06 Back-Up Data'!C21/'2005-06 Back-Up Data'!L21</f>
        <v>0.04420732010868479</v>
      </c>
      <c r="T21" s="24">
        <f>'2005-06 Back-Up Data'!D21</f>
        <v>2935658</v>
      </c>
      <c r="U21" s="25">
        <f>'2005-06 Back-Up Data'!D21/'2005-06 Back-Up Data'!B21</f>
        <v>62.33878365752145</v>
      </c>
      <c r="V21" s="4">
        <f>'2005-06 Back-Up Data'!D21/'2005-06 Back-Up Data'!L21</f>
        <v>0.03126078941006414</v>
      </c>
      <c r="W21" s="25">
        <f>SUM('2005-06 Back-Up Data'!C21+'2005-06 Back-Up Data'!D21)/'2005-06 Back-Up Data'!B21</f>
        <v>150.49492482799627</v>
      </c>
      <c r="AB21" s="2" t="str">
        <f>'2005-06 Back-Up Data'!A21</f>
        <v>Monroe 1</v>
      </c>
      <c r="AC21" s="24">
        <f>'2005-06 Back-Up Data'!E21</f>
        <v>5454230</v>
      </c>
      <c r="AD21" s="25">
        <f>'2005-06 Back-Up Data'!E21/'2005-06 Back-Up Data'!B21</f>
        <v>115.82073388261276</v>
      </c>
      <c r="AE21" s="4">
        <f>'2005-06 Back-Up Data'!E21/'2005-06 Back-Up Data'!L21</f>
        <v>0.05808017671815114</v>
      </c>
      <c r="AF21" s="24">
        <f>'2005-06 Back-Up Data'!F21</f>
        <v>39822890</v>
      </c>
      <c r="AG21" s="25">
        <f>'2005-06 Back-Up Data'!F21/'2005-06 Back-Up Data'!B21</f>
        <v>845.6402361335258</v>
      </c>
      <c r="AH21" s="4">
        <f>'2005-06 Back-Up Data'!F21/'2005-06 Back-Up Data'!L21</f>
        <v>0.4240599477153501</v>
      </c>
      <c r="AI21" s="24">
        <f>'2005-06 Back-Up Data'!G21</f>
        <v>13578799</v>
      </c>
      <c r="AJ21" s="25">
        <f>'2005-06 Back-Up Data'!G21/'2005-06 Back-Up Data'!B21</f>
        <v>288.34619468274866</v>
      </c>
      <c r="AK21" s="4">
        <f>'2005-06 Back-Up Data'!G21/'2005-06 Back-Up Data'!L21</f>
        <v>0.14459585414261114</v>
      </c>
      <c r="AP21" s="2" t="str">
        <f>'2005-06 Back-Up Data'!A21</f>
        <v>Monroe 1</v>
      </c>
      <c r="AQ21" s="24">
        <f>'2005-06 Back-Up Data'!H21</f>
        <v>3889208</v>
      </c>
      <c r="AR21" s="25">
        <f>'2005-06 Back-Up Data'!H21/'2005-06 Back-Up Data'!B21</f>
        <v>82.58744585067528</v>
      </c>
      <c r="AS21" s="4">
        <f>'2005-06 Back-Up Data'!H21/'2005-06 Back-Up Data'!L21</f>
        <v>0.04141480794422809</v>
      </c>
      <c r="AT21" s="24">
        <f>'2005-06 Back-Up Data'!I21</f>
        <v>7563807</v>
      </c>
      <c r="AU21" s="25">
        <f>'2005-06 Back-Up Data'!I21/'2005-06 Back-Up Data'!B21</f>
        <v>160.61766329737534</v>
      </c>
      <c r="AV21" s="4">
        <f>'2005-06 Back-Up Data'!I21/'2005-06 Back-Up Data'!L21</f>
        <v>0.08054432013721252</v>
      </c>
      <c r="AW21" s="24">
        <f>'2005-06 Back-Up Data'!J21</f>
        <v>16512592</v>
      </c>
      <c r="AX21" s="25">
        <f>'2005-06 Back-Up Data'!J21/'2005-06 Back-Up Data'!B21</f>
        <v>350.6453750106175</v>
      </c>
      <c r="AY21" s="4">
        <f>'2005-06 Back-Up Data'!J21/'2005-06 Back-Up Data'!L21</f>
        <v>0.17583678382369808</v>
      </c>
    </row>
    <row r="22" spans="3:51" ht="12.75">
      <c r="C22" s="2" t="str">
        <f>'2005-06 Back-Up Data'!A22</f>
        <v>Monroe 2</v>
      </c>
      <c r="D22" s="24">
        <f>'2005-06 Back-Up Data'!K22</f>
        <v>45649729</v>
      </c>
      <c r="E22" s="25">
        <f>'2005-06 Back-Up Data'!K22/'2005-06 Back-Up Data'!B22</f>
        <v>1170.8961705183779</v>
      </c>
      <c r="F22" s="4">
        <f>'2005-06 Back-Up Data'!K22/'2005-06 Back-Up Data'!L22</f>
        <v>0.8990781981105459</v>
      </c>
      <c r="G22" s="24">
        <f>'2005-06 Back-Up Data'!C22+'2005-06 Back-Up Data'!D22</f>
        <v>5124196</v>
      </c>
      <c r="H22" s="25">
        <f>('2005-06 Back-Up Data'!C22+'2005-06 Back-Up Data'!D22)/'2005-06 Back-Up Data'!B22</f>
        <v>131.43345217636647</v>
      </c>
      <c r="I22" s="4">
        <f>('2005-06 Back-Up Data'!C22+'2005-06 Back-Up Data'!D22)/'2005-06 Back-Up Data'!L22</f>
        <v>0.10092180188945409</v>
      </c>
      <c r="J22" s="24">
        <f>'2005-06 Back-Up Data'!L22</f>
        <v>50773925</v>
      </c>
      <c r="K22" s="25">
        <f>'2005-06 Back-Up Data'!L22/'2005-06 Back-Up Data'!B22</f>
        <v>1302.3296226947443</v>
      </c>
      <c r="P22" s="2" t="str">
        <f>'2005-06 Back-Up Data'!A22</f>
        <v>Monroe 2</v>
      </c>
      <c r="Q22" s="24">
        <f>'2005-06 Back-Up Data'!C22</f>
        <v>3193247</v>
      </c>
      <c r="R22" s="25">
        <f>'2005-06 Back-Up Data'!C22/'2005-06 Back-Up Data'!B22</f>
        <v>81.90543001513325</v>
      </c>
      <c r="S22" s="4">
        <f>'2005-06 Back-Up Data'!C22/'2005-06 Back-Up Data'!L22</f>
        <v>0.06289147431481809</v>
      </c>
      <c r="T22" s="24">
        <f>'2005-06 Back-Up Data'!D22</f>
        <v>1930949</v>
      </c>
      <c r="U22" s="25">
        <f>'2005-06 Back-Up Data'!D22/'2005-06 Back-Up Data'!B22</f>
        <v>49.52802216123323</v>
      </c>
      <c r="V22" s="4">
        <f>'2005-06 Back-Up Data'!D22/'2005-06 Back-Up Data'!L22</f>
        <v>0.038030327574635994</v>
      </c>
      <c r="W22" s="25">
        <f>SUM('2005-06 Back-Up Data'!C22+'2005-06 Back-Up Data'!D22)/'2005-06 Back-Up Data'!B22</f>
        <v>131.43345217636647</v>
      </c>
      <c r="AB22" s="2" t="str">
        <f>'2005-06 Back-Up Data'!A22</f>
        <v>Monroe 2</v>
      </c>
      <c r="AC22" s="24">
        <f>'2005-06 Back-Up Data'!E22</f>
        <v>5990327</v>
      </c>
      <c r="AD22" s="25">
        <f>'2005-06 Back-Up Data'!E22/'2005-06 Back-Up Data'!B22</f>
        <v>153.649344653346</v>
      </c>
      <c r="AE22" s="4">
        <f>'2005-06 Back-Up Data'!E22/'2005-06 Back-Up Data'!L22</f>
        <v>0.11798038067768052</v>
      </c>
      <c r="AF22" s="24">
        <f>'2005-06 Back-Up Data'!F22</f>
        <v>18714629</v>
      </c>
      <c r="AG22" s="25">
        <f>'2005-06 Back-Up Data'!F22/'2005-06 Back-Up Data'!B22</f>
        <v>480.0222894811091</v>
      </c>
      <c r="AH22" s="4">
        <f>'2005-06 Back-Up Data'!F22/'2005-06 Back-Up Data'!L22</f>
        <v>0.3685873999301807</v>
      </c>
      <c r="AI22" s="24">
        <f>'2005-06 Back-Up Data'!G22</f>
        <v>4613882</v>
      </c>
      <c r="AJ22" s="25">
        <f>'2005-06 Back-Up Data'!G22/'2005-06 Back-Up Data'!B22</f>
        <v>118.34411470490163</v>
      </c>
      <c r="AK22" s="4">
        <f>'2005-06 Back-Up Data'!G22/'2005-06 Back-Up Data'!L22</f>
        <v>0.09087109180548875</v>
      </c>
      <c r="AP22" s="2" t="str">
        <f>'2005-06 Back-Up Data'!A22</f>
        <v>Monroe 2</v>
      </c>
      <c r="AQ22" s="24">
        <f>'2005-06 Back-Up Data'!H22</f>
        <v>2561590</v>
      </c>
      <c r="AR22" s="25">
        <f>'2005-06 Back-Up Data'!H22/'2005-06 Back-Up Data'!B22</f>
        <v>65.70369610382949</v>
      </c>
      <c r="AS22" s="4">
        <f>'2005-06 Back-Up Data'!H22/'2005-06 Back-Up Data'!L22</f>
        <v>0.050450895809217036</v>
      </c>
      <c r="AT22" s="24">
        <f>'2005-06 Back-Up Data'!I22</f>
        <v>8817601</v>
      </c>
      <c r="AU22" s="25">
        <f>'2005-06 Back-Up Data'!I22/'2005-06 Back-Up Data'!B22</f>
        <v>226.1677225741914</v>
      </c>
      <c r="AV22" s="4">
        <f>'2005-06 Back-Up Data'!I22/'2005-06 Back-Up Data'!L22</f>
        <v>0.1736639623586319</v>
      </c>
      <c r="AW22" s="24">
        <f>'2005-06 Back-Up Data'!J22</f>
        <v>4951700</v>
      </c>
      <c r="AX22" s="25">
        <f>'2005-06 Back-Up Data'!J22/'2005-06 Back-Up Data'!B22</f>
        <v>127.00900300100034</v>
      </c>
      <c r="AY22" s="4">
        <f>'2005-06 Back-Up Data'!J22/'2005-06 Back-Up Data'!L22</f>
        <v>0.097524467529347</v>
      </c>
    </row>
    <row r="23" spans="3:51" ht="12.75">
      <c r="C23" s="2" t="str">
        <f>'2005-06 Back-Up Data'!A23</f>
        <v>Nassau</v>
      </c>
      <c r="D23" s="24">
        <f>'2005-06 Back-Up Data'!K23</f>
        <v>183189157</v>
      </c>
      <c r="E23" s="25">
        <f>'2005-06 Back-Up Data'!K23/'2005-06 Back-Up Data'!B23</f>
        <v>875.995987968688</v>
      </c>
      <c r="F23" s="4">
        <f>'2005-06 Back-Up Data'!K23/'2005-06 Back-Up Data'!L23</f>
        <v>0.8779916207993534</v>
      </c>
      <c r="G23" s="24">
        <f>'2005-06 Back-Up Data'!C23+'2005-06 Back-Up Data'!D23</f>
        <v>25456521</v>
      </c>
      <c r="H23" s="25">
        <f>('2005-06 Back-Up Data'!C23+'2005-06 Back-Up Data'!D23)/'2005-06 Back-Up Data'!B23</f>
        <v>121.73106000832054</v>
      </c>
      <c r="I23" s="4">
        <f>('2005-06 Back-Up Data'!C23+'2005-06 Back-Up Data'!D23)/'2005-06 Back-Up Data'!L23</f>
        <v>0.12200837920064657</v>
      </c>
      <c r="J23" s="24">
        <f>'2005-06 Back-Up Data'!L23</f>
        <v>208645678</v>
      </c>
      <c r="K23" s="25">
        <f>'2005-06 Back-Up Data'!L23/'2005-06 Back-Up Data'!B23</f>
        <v>997.7270479770085</v>
      </c>
      <c r="P23" s="2" t="str">
        <f>'2005-06 Back-Up Data'!A23</f>
        <v>Nassau</v>
      </c>
      <c r="Q23" s="24">
        <f>'2005-06 Back-Up Data'!C23</f>
        <v>15841217</v>
      </c>
      <c r="R23" s="25">
        <f>'2005-06 Back-Up Data'!C23/'2005-06 Back-Up Data'!B23</f>
        <v>75.75144055355511</v>
      </c>
      <c r="S23" s="4">
        <f>'2005-06 Back-Up Data'!C23/'2005-06 Back-Up Data'!L23</f>
        <v>0.0759240121906575</v>
      </c>
      <c r="T23" s="24">
        <f>'2005-06 Back-Up Data'!D23</f>
        <v>9615304</v>
      </c>
      <c r="U23" s="25">
        <f>'2005-06 Back-Up Data'!D23/'2005-06 Back-Up Data'!B23</f>
        <v>45.97961945476542</v>
      </c>
      <c r="V23" s="4">
        <f>'2005-06 Back-Up Data'!D23/'2005-06 Back-Up Data'!L23</f>
        <v>0.04608436700998906</v>
      </c>
      <c r="W23" s="25">
        <f>SUM('2005-06 Back-Up Data'!C23+'2005-06 Back-Up Data'!D23)/'2005-06 Back-Up Data'!B23</f>
        <v>121.73106000832054</v>
      </c>
      <c r="AB23" s="2" t="str">
        <f>'2005-06 Back-Up Data'!A23</f>
        <v>Nassau</v>
      </c>
      <c r="AC23" s="24">
        <f>'2005-06 Back-Up Data'!E23</f>
        <v>12423597</v>
      </c>
      <c r="AD23" s="25">
        <f>'2005-06 Back-Up Data'!E23/'2005-06 Back-Up Data'!B23</f>
        <v>59.4086533633638</v>
      </c>
      <c r="AE23" s="4">
        <f>'2005-06 Back-Up Data'!E23/'2005-06 Back-Up Data'!L23</f>
        <v>0.05954399400499444</v>
      </c>
      <c r="AF23" s="24">
        <f>'2005-06 Back-Up Data'!F23</f>
        <v>93034085</v>
      </c>
      <c r="AG23" s="25">
        <f>'2005-06 Back-Up Data'!F23/'2005-06 Back-Up Data'!B23</f>
        <v>444.88159964805067</v>
      </c>
      <c r="AH23" s="4">
        <f>'2005-06 Back-Up Data'!F23/'2005-06 Back-Up Data'!L23</f>
        <v>0.44589509781266595</v>
      </c>
      <c r="AI23" s="24">
        <f>'2005-06 Back-Up Data'!G23</f>
        <v>67210</v>
      </c>
      <c r="AJ23" s="25">
        <f>'2005-06 Back-Up Data'!G23/'2005-06 Back-Up Data'!B23</f>
        <v>0.3213928778075851</v>
      </c>
      <c r="AK23" s="4">
        <f>'2005-06 Back-Up Data'!G23/'2005-06 Back-Up Data'!L23</f>
        <v>0.0003221250525975429</v>
      </c>
      <c r="AP23" s="2" t="str">
        <f>'2005-06 Back-Up Data'!A23</f>
        <v>Nassau</v>
      </c>
      <c r="AQ23" s="24">
        <f>'2005-06 Back-Up Data'!H23</f>
        <v>16626503</v>
      </c>
      <c r="AR23" s="25">
        <f>'2005-06 Back-Up Data'!H23/'2005-06 Back-Up Data'!B23</f>
        <v>79.50661578703239</v>
      </c>
      <c r="AS23" s="4">
        <f>'2005-06 Back-Up Data'!H23/'2005-06 Back-Up Data'!L23</f>
        <v>0.07968774220187777</v>
      </c>
      <c r="AT23" s="24">
        <f>'2005-06 Back-Up Data'!I23</f>
        <v>33956634</v>
      </c>
      <c r="AU23" s="25">
        <f>'2005-06 Back-Up Data'!I23/'2005-06 Back-Up Data'!B23</f>
        <v>162.37792474213492</v>
      </c>
      <c r="AV23" s="4">
        <f>'2005-06 Back-Up Data'!I23/'2005-06 Back-Up Data'!L23</f>
        <v>0.16274784278062066</v>
      </c>
      <c r="AW23" s="24">
        <f>'2005-06 Back-Up Data'!J23</f>
        <v>27081128</v>
      </c>
      <c r="AX23" s="25">
        <f>'2005-06 Back-Up Data'!J23/'2005-06 Back-Up Data'!B23</f>
        <v>129.49980155029863</v>
      </c>
      <c r="AY23" s="4">
        <f>'2005-06 Back-Up Data'!J23/'2005-06 Back-Up Data'!L23</f>
        <v>0.1297948189465971</v>
      </c>
    </row>
    <row r="24" spans="3:51" ht="12.75">
      <c r="C24" s="2" t="str">
        <f>'2005-06 Back-Up Data'!A24</f>
        <v>Oneida</v>
      </c>
      <c r="D24" s="24">
        <f>'2005-06 Back-Up Data'!K24</f>
        <v>29020246</v>
      </c>
      <c r="E24" s="25">
        <f>'2005-06 Back-Up Data'!K24/'2005-06 Back-Up Data'!B24</f>
        <v>1192.3841728983482</v>
      </c>
      <c r="F24" s="4">
        <f>'2005-06 Back-Up Data'!K24/'2005-06 Back-Up Data'!L24</f>
        <v>0.9155729338364714</v>
      </c>
      <c r="G24" s="24">
        <f>'2005-06 Back-Up Data'!C24+'2005-06 Back-Up Data'!D24</f>
        <v>2676023</v>
      </c>
      <c r="H24" s="25">
        <f>('2005-06 Back-Up Data'!C24+'2005-06 Back-Up Data'!D24)/'2005-06 Back-Up Data'!B24</f>
        <v>109.95246117183007</v>
      </c>
      <c r="I24" s="4">
        <f>('2005-06 Back-Up Data'!C24+'2005-06 Back-Up Data'!D24)/'2005-06 Back-Up Data'!L24</f>
        <v>0.08442706616352859</v>
      </c>
      <c r="J24" s="24">
        <f>'2005-06 Back-Up Data'!L24</f>
        <v>31696269</v>
      </c>
      <c r="K24" s="25">
        <f>'2005-06 Back-Up Data'!L24/'2005-06 Back-Up Data'!B24</f>
        <v>1302.3366340701784</v>
      </c>
      <c r="P24" s="2" t="str">
        <f>'2005-06 Back-Up Data'!A24</f>
        <v>Oneida</v>
      </c>
      <c r="Q24" s="24">
        <f>'2005-06 Back-Up Data'!C24</f>
        <v>1851023</v>
      </c>
      <c r="R24" s="25">
        <f>'2005-06 Back-Up Data'!C24/'2005-06 Back-Up Data'!B24</f>
        <v>76.05485249404224</v>
      </c>
      <c r="S24" s="4">
        <f>'2005-06 Back-Up Data'!C24/'2005-06 Back-Up Data'!L24</f>
        <v>0.058398766113450136</v>
      </c>
      <c r="T24" s="24">
        <f>'2005-06 Back-Up Data'!D24</f>
        <v>825000</v>
      </c>
      <c r="U24" s="25">
        <f>'2005-06 Back-Up Data'!D24/'2005-06 Back-Up Data'!B24</f>
        <v>33.89760867778782</v>
      </c>
      <c r="V24" s="4">
        <f>'2005-06 Back-Up Data'!D24/'2005-06 Back-Up Data'!L24</f>
        <v>0.02602830005007845</v>
      </c>
      <c r="W24" s="25">
        <f>SUM('2005-06 Back-Up Data'!C24+'2005-06 Back-Up Data'!D24)/'2005-06 Back-Up Data'!B24</f>
        <v>109.95246117183007</v>
      </c>
      <c r="AB24" s="2" t="str">
        <f>'2005-06 Back-Up Data'!A24</f>
        <v>Oneida</v>
      </c>
      <c r="AC24" s="24">
        <f>'2005-06 Back-Up Data'!E24</f>
        <v>4369597</v>
      </c>
      <c r="AD24" s="25">
        <f>'2005-06 Back-Up Data'!E24/'2005-06 Back-Up Data'!B24</f>
        <v>179.53804749774017</v>
      </c>
      <c r="AE24" s="4">
        <f>'2005-06 Back-Up Data'!E24/'2005-06 Back-Up Data'!L24</f>
        <v>0.1378584021986941</v>
      </c>
      <c r="AF24" s="24">
        <f>'2005-06 Back-Up Data'!F24</f>
        <v>8776951</v>
      </c>
      <c r="AG24" s="25">
        <f>'2005-06 Back-Up Data'!F24/'2005-06 Back-Up Data'!B24</f>
        <v>360.6274550086285</v>
      </c>
      <c r="AH24" s="4">
        <f>'2005-06 Back-Up Data'!F24/'2005-06 Back-Up Data'!L24</f>
        <v>0.27690801715495283</v>
      </c>
      <c r="AI24" s="24">
        <f>'2005-06 Back-Up Data'!G24</f>
        <v>1845196</v>
      </c>
      <c r="AJ24" s="25">
        <f>'2005-06 Back-Up Data'!G24/'2005-06 Back-Up Data'!B24</f>
        <v>75.81543265675076</v>
      </c>
      <c r="AK24" s="4">
        <f>'2005-06 Back-Up Data'!G24/'2005-06 Back-Up Data'!L24</f>
        <v>0.05821492744146006</v>
      </c>
      <c r="AP24" s="2" t="str">
        <f>'2005-06 Back-Up Data'!A24</f>
        <v>Oneida</v>
      </c>
      <c r="AQ24" s="24">
        <f>'2005-06 Back-Up Data'!H24</f>
        <v>5060528</v>
      </c>
      <c r="AR24" s="25">
        <f>'2005-06 Back-Up Data'!H24/'2005-06 Back-Up Data'!B24</f>
        <v>207.92702769331908</v>
      </c>
      <c r="AS24" s="4">
        <f>'2005-06 Back-Up Data'!H24/'2005-06 Back-Up Data'!L24</f>
        <v>0.15965689841917988</v>
      </c>
      <c r="AT24" s="24">
        <f>'2005-06 Back-Up Data'!I24</f>
        <v>4518692</v>
      </c>
      <c r="AU24" s="25">
        <f>'2005-06 Back-Up Data'!I24/'2005-06 Back-Up Data'!B24</f>
        <v>185.6640644260005</v>
      </c>
      <c r="AV24" s="4">
        <f>'2005-06 Back-Up Data'!I24/'2005-06 Back-Up Data'!L24</f>
        <v>0.1425622681331989</v>
      </c>
      <c r="AW24" s="24">
        <f>'2005-06 Back-Up Data'!J24</f>
        <v>4449282</v>
      </c>
      <c r="AX24" s="25">
        <f>'2005-06 Back-Up Data'!J24/'2005-06 Back-Up Data'!B24</f>
        <v>182.8121456159093</v>
      </c>
      <c r="AY24" s="4">
        <f>'2005-06 Back-Up Data'!J24/'2005-06 Back-Up Data'!L24</f>
        <v>0.14037242048898563</v>
      </c>
    </row>
    <row r="25" spans="3:51" ht="12.75">
      <c r="C25" s="2" t="str">
        <f>'2005-06 Back-Up Data'!A25</f>
        <v>Onondaga</v>
      </c>
      <c r="D25" s="24">
        <f>'2005-06 Back-Up Data'!K25</f>
        <v>60084840</v>
      </c>
      <c r="E25" s="25">
        <f>'2005-06 Back-Up Data'!K25/'2005-06 Back-Up Data'!B25</f>
        <v>949.8227920137846</v>
      </c>
      <c r="F25" s="4">
        <f>'2005-06 Back-Up Data'!K25/'2005-06 Back-Up Data'!L25</f>
        <v>0.9222444196581376</v>
      </c>
      <c r="G25" s="24">
        <f>'2005-06 Back-Up Data'!C25+'2005-06 Back-Up Data'!D25</f>
        <v>5065828</v>
      </c>
      <c r="H25" s="25">
        <f>('2005-06 Back-Up Data'!C25+'2005-06 Back-Up Data'!D25)/'2005-06 Back-Up Data'!B25</f>
        <v>80.08074740353152</v>
      </c>
      <c r="I25" s="4">
        <f>('2005-06 Back-Up Data'!C25+'2005-06 Back-Up Data'!D25)/'2005-06 Back-Up Data'!L25</f>
        <v>0.07775558034186235</v>
      </c>
      <c r="J25" s="24">
        <f>'2005-06 Back-Up Data'!L25</f>
        <v>65150668</v>
      </c>
      <c r="K25" s="25">
        <f>'2005-06 Back-Up Data'!L25/'2005-06 Back-Up Data'!B25</f>
        <v>1029.903539417316</v>
      </c>
      <c r="P25" s="2" t="str">
        <f>'2005-06 Back-Up Data'!A25</f>
        <v>Onondaga</v>
      </c>
      <c r="Q25" s="24">
        <f>'2005-06 Back-Up Data'!C25</f>
        <v>3517782</v>
      </c>
      <c r="R25" s="25">
        <f>'2005-06 Back-Up Data'!C25/'2005-06 Back-Up Data'!B25</f>
        <v>55.60919394868714</v>
      </c>
      <c r="S25" s="4">
        <f>'2005-06 Back-Up Data'!C25/'2005-06 Back-Up Data'!L25</f>
        <v>0.053994565335845825</v>
      </c>
      <c r="T25" s="24">
        <f>'2005-06 Back-Up Data'!D25</f>
        <v>1548046</v>
      </c>
      <c r="U25" s="25">
        <f>'2005-06 Back-Up Data'!D25/'2005-06 Back-Up Data'!B25</f>
        <v>24.47155345484437</v>
      </c>
      <c r="V25" s="4">
        <f>'2005-06 Back-Up Data'!D24/'2005-06 Back-Up Data'!L25</f>
        <v>0.012662955351432467</v>
      </c>
      <c r="W25" s="25">
        <f>SUM('2005-06 Back-Up Data'!C25+'2005-06 Back-Up Data'!D25)/'2005-06 Back-Up Data'!B25</f>
        <v>80.08074740353152</v>
      </c>
      <c r="AB25" s="2" t="str">
        <f>'2005-06 Back-Up Data'!A25</f>
        <v>Onondaga</v>
      </c>
      <c r="AC25" s="24">
        <f>'2005-06 Back-Up Data'!E25</f>
        <v>7018377</v>
      </c>
      <c r="AD25" s="25">
        <f>'2005-06 Back-Up Data'!E25/'2005-06 Back-Up Data'!B25</f>
        <v>110.94669533188953</v>
      </c>
      <c r="AE25" s="4">
        <f>'2005-06 Back-Up Data'!E25/'2005-06 Back-Up Data'!L25</f>
        <v>0.10772532677638853</v>
      </c>
      <c r="AF25" s="24">
        <f>'2005-06 Back-Up Data'!F25</f>
        <v>14795095</v>
      </c>
      <c r="AG25" s="25">
        <f>'2005-06 Back-Up Data'!F25/'2005-06 Back-Up Data'!B25</f>
        <v>233.88126590682748</v>
      </c>
      <c r="AH25" s="4">
        <f>'2005-06 Back-Up Data'!F25/'2005-06 Back-Up Data'!L25</f>
        <v>0.2270904574608506</v>
      </c>
      <c r="AI25" s="24">
        <f>'2005-06 Back-Up Data'!G25</f>
        <v>3052312</v>
      </c>
      <c r="AJ25" s="25">
        <f>'2005-06 Back-Up Data'!G25/'2005-06 Back-Up Data'!B25</f>
        <v>48.25103147378238</v>
      </c>
      <c r="AK25" s="4">
        <f>'2005-06 Back-Up Data'!G25/'2005-06 Back-Up Data'!L25</f>
        <v>0.046850049181383684</v>
      </c>
      <c r="AP25" s="2" t="str">
        <f>'2005-06 Back-Up Data'!A25</f>
        <v>Onondaga</v>
      </c>
      <c r="AQ25" s="24">
        <f>'2005-06 Back-Up Data'!H25</f>
        <v>4511610</v>
      </c>
      <c r="AR25" s="25">
        <f>'2005-06 Back-Up Data'!H25/'2005-06 Back-Up Data'!B25</f>
        <v>71.31965412036232</v>
      </c>
      <c r="AS25" s="4">
        <f>'2005-06 Back-Up Data'!H25/'2005-06 Back-Up Data'!L25</f>
        <v>0.06924886787039543</v>
      </c>
      <c r="AT25" s="24">
        <f>'2005-06 Back-Up Data'!I25</f>
        <v>14474058</v>
      </c>
      <c r="AU25" s="25">
        <f>'2005-06 Back-Up Data'!I25/'2005-06 Back-Up Data'!B25</f>
        <v>228.80630424129373</v>
      </c>
      <c r="AV25" s="4">
        <f>'2005-06 Back-Up Data'!I25/'2005-06 Back-Up Data'!L25</f>
        <v>0.22216284873702294</v>
      </c>
      <c r="AW25" s="24">
        <f>'2005-06 Back-Up Data'!J25</f>
        <v>16233388</v>
      </c>
      <c r="AX25" s="25">
        <f>'2005-06 Back-Up Data'!J25/'2005-06 Back-Up Data'!B25</f>
        <v>256.61784093962916</v>
      </c>
      <c r="AY25" s="4">
        <f>'2005-06 Back-Up Data'!J25/'2005-06 Back-Up Data'!L25</f>
        <v>0.24916686963209647</v>
      </c>
    </row>
    <row r="26" spans="3:51" ht="12.75">
      <c r="C26" s="2" t="str">
        <f>'2005-06 Back-Up Data'!A26</f>
        <v>Ontario</v>
      </c>
      <c r="D26" s="24">
        <f>'2005-06 Back-Up Data'!K26</f>
        <v>67274433</v>
      </c>
      <c r="E26" s="25">
        <f>'2005-06 Back-Up Data'!K26/'2005-06 Back-Up Data'!B26</f>
        <v>1611.7497125059895</v>
      </c>
      <c r="F26" s="4">
        <f>'2005-06 Back-Up Data'!K26/'2005-06 Back-Up Data'!L26</f>
        <v>0.9138438671248</v>
      </c>
      <c r="G26" s="24">
        <f>'2005-06 Back-Up Data'!C26+'2005-06 Back-Up Data'!D26</f>
        <v>6342555</v>
      </c>
      <c r="H26" s="25">
        <f>('2005-06 Back-Up Data'!C26+'2005-06 Back-Up Data'!D26)/'2005-06 Back-Up Data'!B26</f>
        <v>151.9538811691423</v>
      </c>
      <c r="I26" s="4">
        <f>('2005-06 Back-Up Data'!C26+'2005-06 Back-Up Data'!D26)/'2005-06 Back-Up Data'!L26</f>
        <v>0.08615613287519995</v>
      </c>
      <c r="J26" s="24">
        <f>'2005-06 Back-Up Data'!L26</f>
        <v>73616988</v>
      </c>
      <c r="K26" s="25">
        <f>'2005-06 Back-Up Data'!L26/'2005-06 Back-Up Data'!B26</f>
        <v>1763.7035936751317</v>
      </c>
      <c r="P26" s="2" t="str">
        <f>'2005-06 Back-Up Data'!A26</f>
        <v>Ontario</v>
      </c>
      <c r="Q26" s="24">
        <f>'2005-06 Back-Up Data'!C26</f>
        <v>2848815</v>
      </c>
      <c r="R26" s="25">
        <f>'2005-06 Back-Up Data'!C26/'2005-06 Back-Up Data'!B26</f>
        <v>68.25143747005271</v>
      </c>
      <c r="S26" s="4">
        <f>'2005-06 Back-Up Data'!C26/'2005-06 Back-Up Data'!L26</f>
        <v>0.0386977935038581</v>
      </c>
      <c r="T26" s="24">
        <f>'2005-06 Back-Up Data'!D26</f>
        <v>3493740</v>
      </c>
      <c r="U26" s="25">
        <f>'2005-06 Back-Up Data'!D26/'2005-06 Back-Up Data'!B26</f>
        <v>83.7024436990896</v>
      </c>
      <c r="V26" s="4">
        <f>'2005-06 Back-Up Data'!D26/'2005-06 Back-Up Data'!L26</f>
        <v>0.04745833937134184</v>
      </c>
      <c r="W26" s="25">
        <f>SUM('2005-06 Back-Up Data'!C26+'2005-06 Back-Up Data'!D26)/'2005-06 Back-Up Data'!B26</f>
        <v>151.9538811691423</v>
      </c>
      <c r="AB26" s="2" t="str">
        <f>'2005-06 Back-Up Data'!A26</f>
        <v>Ontario</v>
      </c>
      <c r="AC26" s="24">
        <f>'2005-06 Back-Up Data'!E26</f>
        <v>8583609</v>
      </c>
      <c r="AD26" s="25">
        <f>'2005-06 Back-Up Data'!E26/'2005-06 Back-Up Data'!B26</f>
        <v>205.64468136080498</v>
      </c>
      <c r="AE26" s="4">
        <f>'2005-06 Back-Up Data'!E26/'2005-06 Back-Up Data'!L26</f>
        <v>0.11659820964150286</v>
      </c>
      <c r="AF26" s="24">
        <f>'2005-06 Back-Up Data'!F26</f>
        <v>26268343</v>
      </c>
      <c r="AG26" s="25">
        <f>'2005-06 Back-Up Data'!F26/'2005-06 Back-Up Data'!B26</f>
        <v>629.3326066123623</v>
      </c>
      <c r="AH26" s="4">
        <f>'2005-06 Back-Up Data'!F26/'2005-06 Back-Up Data'!L26</f>
        <v>0.35682447372065806</v>
      </c>
      <c r="AI26" s="24">
        <f>'2005-06 Back-Up Data'!G26</f>
        <v>3714436</v>
      </c>
      <c r="AJ26" s="25">
        <f>'2005-06 Back-Up Data'!G26/'2005-06 Back-Up Data'!B26</f>
        <v>88.9898418782942</v>
      </c>
      <c r="AK26" s="4">
        <f>'2005-06 Back-Up Data'!G26/'2005-06 Back-Up Data'!L26</f>
        <v>0.050456234368078196</v>
      </c>
      <c r="AP26" s="2" t="str">
        <f>'2005-06 Back-Up Data'!A26</f>
        <v>Ontario</v>
      </c>
      <c r="AQ26" s="24">
        <f>'2005-06 Back-Up Data'!H26</f>
        <v>4005048</v>
      </c>
      <c r="AR26" s="25">
        <f>'2005-06 Back-Up Data'!H26/'2005-06 Back-Up Data'!B26</f>
        <v>95.95227599425012</v>
      </c>
      <c r="AS26" s="4">
        <f>'2005-06 Back-Up Data'!H26/'2005-06 Back-Up Data'!L26</f>
        <v>0.05440385580567355</v>
      </c>
      <c r="AT26" s="24">
        <f>'2005-06 Back-Up Data'!I26</f>
        <v>11315710</v>
      </c>
      <c r="AU26" s="25">
        <f>'2005-06 Back-Up Data'!I26/'2005-06 Back-Up Data'!B26</f>
        <v>271.09990416866316</v>
      </c>
      <c r="AV26" s="4">
        <f>'2005-06 Back-Up Data'!I26/'2005-06 Back-Up Data'!L26</f>
        <v>0.15371058104143026</v>
      </c>
      <c r="AW26" s="24">
        <f>'2005-06 Back-Up Data'!J26</f>
        <v>13387287</v>
      </c>
      <c r="AX26" s="25">
        <f>'2005-06 Back-Up Data'!J26/'2005-06 Back-Up Data'!B26</f>
        <v>320.73040249161477</v>
      </c>
      <c r="AY26" s="4">
        <f>'2005-06 Back-Up Data'!J26/'2005-06 Back-Up Data'!L26</f>
        <v>0.18185051254745713</v>
      </c>
    </row>
    <row r="27" spans="3:51" ht="12.75">
      <c r="C27" s="2" t="str">
        <f>'2005-06 Back-Up Data'!A27</f>
        <v>Orange</v>
      </c>
      <c r="D27" s="24">
        <f>'2005-06 Back-Up Data'!K27</f>
        <v>79409374</v>
      </c>
      <c r="E27" s="25">
        <f>'2005-06 Back-Up Data'!K27/'2005-06 Back-Up Data'!B27</f>
        <v>1429.305842542928</v>
      </c>
      <c r="F27" s="4">
        <f>'2005-06 Back-Up Data'!K27/'2005-06 Back-Up Data'!L27</f>
        <v>0.9447675562003117</v>
      </c>
      <c r="G27" s="24">
        <f>'2005-06 Back-Up Data'!C27+'2005-06 Back-Up Data'!D27</f>
        <v>4642384</v>
      </c>
      <c r="H27" s="25">
        <f>('2005-06 Back-Up Data'!C27+'2005-06 Back-Up Data'!D27)/'2005-06 Back-Up Data'!B27</f>
        <v>83.55923539364268</v>
      </c>
      <c r="I27" s="4">
        <f>('2005-06 Back-Up Data'!C27+'2005-06 Back-Up Data'!D27)/'2005-06 Back-Up Data'!L27</f>
        <v>0.05523244379968828</v>
      </c>
      <c r="J27" s="24">
        <f>'2005-06 Back-Up Data'!L27</f>
        <v>84051758</v>
      </c>
      <c r="K27" s="25">
        <f>'2005-06 Back-Up Data'!L27/'2005-06 Back-Up Data'!B27</f>
        <v>1512.8650779365707</v>
      </c>
      <c r="P27" s="2" t="str">
        <f>'2005-06 Back-Up Data'!A27</f>
        <v>Orange</v>
      </c>
      <c r="Q27" s="24">
        <f>'2005-06 Back-Up Data'!C27</f>
        <v>3006381</v>
      </c>
      <c r="R27" s="25">
        <f>'2005-06 Back-Up Data'!C27/'2005-06 Back-Up Data'!B27</f>
        <v>54.112477051009755</v>
      </c>
      <c r="S27" s="4">
        <f>'2005-06 Back-Up Data'!C27/'2005-06 Back-Up Data'!L27</f>
        <v>0.035768210820765936</v>
      </c>
      <c r="T27" s="24">
        <f>'2005-06 Back-Up Data'!D27</f>
        <v>1636003</v>
      </c>
      <c r="U27" s="25">
        <f>'2005-06 Back-Up Data'!D27/'2005-06 Back-Up Data'!B27</f>
        <v>29.446758342632926</v>
      </c>
      <c r="V27" s="4">
        <f>'2005-06 Back-Up Data'!D27/'2005-06 Back-Up Data'!L27</f>
        <v>0.019464232978922344</v>
      </c>
      <c r="W27" s="25">
        <f>SUM('2005-06 Back-Up Data'!C27+'2005-06 Back-Up Data'!D27)/'2005-06 Back-Up Data'!B27</f>
        <v>83.55923539364268</v>
      </c>
      <c r="AB27" s="2" t="str">
        <f>'2005-06 Back-Up Data'!A27</f>
        <v>Orange</v>
      </c>
      <c r="AC27" s="24">
        <f>'2005-06 Back-Up Data'!E27</f>
        <v>14241101</v>
      </c>
      <c r="AD27" s="25">
        <f>'2005-06 Back-Up Data'!E27/'2005-06 Back-Up Data'!B27</f>
        <v>256.32853954426</v>
      </c>
      <c r="AE27" s="4">
        <f>'2005-06 Back-Up Data'!E27/'2005-06 Back-Up Data'!L27</f>
        <v>0.16943251799682763</v>
      </c>
      <c r="AF27" s="24">
        <f>'2005-06 Back-Up Data'!F27</f>
        <v>44458198</v>
      </c>
      <c r="AG27" s="25">
        <f>'2005-06 Back-Up Data'!F27/'2005-06 Back-Up Data'!B27</f>
        <v>800.2123546563951</v>
      </c>
      <c r="AH27" s="4">
        <f>'2005-06 Back-Up Data'!F27/'2005-06 Back-Up Data'!L27</f>
        <v>0.5289383477261713</v>
      </c>
      <c r="AI27" s="24">
        <f>'2005-06 Back-Up Data'!G27</f>
        <v>2656253</v>
      </c>
      <c r="AJ27" s="25">
        <f>'2005-06 Back-Up Data'!G27/'2005-06 Back-Up Data'!B27</f>
        <v>47.810450340185035</v>
      </c>
      <c r="AK27" s="4">
        <f>'2005-06 Back-Up Data'!G27/'2005-06 Back-Up Data'!L27</f>
        <v>0.03160258706308082</v>
      </c>
      <c r="AP27" s="2" t="str">
        <f>'2005-06 Back-Up Data'!A27</f>
        <v>Orange</v>
      </c>
      <c r="AQ27" s="24">
        <f>'2005-06 Back-Up Data'!H27</f>
        <v>5836918</v>
      </c>
      <c r="AR27" s="25">
        <f>'2005-06 Back-Up Data'!H27/'2005-06 Back-Up Data'!B27</f>
        <v>105.05990136433996</v>
      </c>
      <c r="AS27" s="4">
        <f>'2005-06 Back-Up Data'!H27/'2005-06 Back-Up Data'!L27</f>
        <v>0.06944432976642796</v>
      </c>
      <c r="AT27" s="24">
        <f>'2005-06 Back-Up Data'!I27</f>
        <v>9655742</v>
      </c>
      <c r="AU27" s="25">
        <f>'2005-06 Back-Up Data'!I27/'2005-06 Back-Up Data'!B27</f>
        <v>173.7957089888045</v>
      </c>
      <c r="AV27" s="4">
        <f>'2005-06 Back-Up Data'!I27/'2005-06 Back-Up Data'!L27</f>
        <v>0.11487852520586185</v>
      </c>
      <c r="AW27" s="24">
        <f>'2005-06 Back-Up Data'!J27</f>
        <v>2561162</v>
      </c>
      <c r="AX27" s="25">
        <f>'2005-06 Back-Up Data'!J27/'2005-06 Back-Up Data'!B27</f>
        <v>46.098887648943446</v>
      </c>
      <c r="AY27" s="4">
        <f>'2005-06 Back-Up Data'!J27/'2005-06 Back-Up Data'!L27</f>
        <v>0.030471248441942166</v>
      </c>
    </row>
    <row r="28" spans="3:51" ht="12.75">
      <c r="C28" s="2" t="str">
        <f>'2005-06 Back-Up Data'!A28</f>
        <v>Orleans</v>
      </c>
      <c r="D28" s="24">
        <f>'2005-06 Back-Up Data'!K28</f>
        <v>40606698</v>
      </c>
      <c r="E28" s="25">
        <f>'2005-06 Back-Up Data'!K28/'2005-06 Back-Up Data'!B28</f>
        <v>1047.9959222649495</v>
      </c>
      <c r="F28" s="4">
        <f>'2005-06 Back-Up Data'!K28/'2005-06 Back-Up Data'!L28</f>
        <v>0.9342397276924133</v>
      </c>
      <c r="G28" s="24">
        <f>'2005-06 Back-Up Data'!C28+'2005-06 Back-Up Data'!D28</f>
        <v>2858268</v>
      </c>
      <c r="H28" s="25">
        <f>('2005-06 Back-Up Data'!C28+'2005-06 Back-Up Data'!D28)/'2005-06 Back-Up Data'!B28</f>
        <v>73.76746586832529</v>
      </c>
      <c r="I28" s="4">
        <f>('2005-06 Back-Up Data'!C28+'2005-06 Back-Up Data'!D28)/'2005-06 Back-Up Data'!L28</f>
        <v>0.06576027230758676</v>
      </c>
      <c r="J28" s="24">
        <f>'2005-06 Back-Up Data'!L28</f>
        <v>43464966</v>
      </c>
      <c r="K28" s="25">
        <f>'2005-06 Back-Up Data'!L28/'2005-06 Back-Up Data'!B28</f>
        <v>1121.763388133275</v>
      </c>
      <c r="P28" s="2" t="str">
        <f>'2005-06 Back-Up Data'!A28</f>
        <v>Orleans</v>
      </c>
      <c r="Q28" s="24">
        <f>'2005-06 Back-Up Data'!C28</f>
        <v>1898268</v>
      </c>
      <c r="R28" s="25">
        <f>'2005-06 Back-Up Data'!C28/'2005-06 Back-Up Data'!B28</f>
        <v>48.99135416935505</v>
      </c>
      <c r="S28" s="4">
        <f>'2005-06 Back-Up Data'!C28/'2005-06 Back-Up Data'!L28</f>
        <v>0.04367351857585716</v>
      </c>
      <c r="T28" s="24">
        <f>'2005-06 Back-Up Data'!D28</f>
        <v>960000</v>
      </c>
      <c r="U28" s="25">
        <f>'2005-06 Back-Up Data'!D28/'2005-06 Back-Up Data'!B28</f>
        <v>24.776111698970244</v>
      </c>
      <c r="V28" s="4">
        <f>'2005-06 Back-Up Data'!D28/'2005-06 Back-Up Data'!L28</f>
        <v>0.022086753731729594</v>
      </c>
      <c r="W28" s="25">
        <f>SUM('2005-06 Back-Up Data'!C28+'2005-06 Back-Up Data'!D28)/'2005-06 Back-Up Data'!B28</f>
        <v>73.76746586832529</v>
      </c>
      <c r="AB28" s="2" t="str">
        <f>'2005-06 Back-Up Data'!A28</f>
        <v>Orleans</v>
      </c>
      <c r="AC28" s="24">
        <f>'2005-06 Back-Up Data'!E28</f>
        <v>9364320</v>
      </c>
      <c r="AD28" s="25">
        <f>'2005-06 Back-Up Data'!E28/'2005-06 Back-Up Data'!B28</f>
        <v>241.67858156760522</v>
      </c>
      <c r="AE28" s="4">
        <f>'2005-06 Back-Up Data'!E28/'2005-06 Back-Up Data'!L28</f>
        <v>0.21544523927615633</v>
      </c>
      <c r="AF28" s="24">
        <f>'2005-06 Back-Up Data'!F28</f>
        <v>15624837</v>
      </c>
      <c r="AG28" s="25">
        <f>'2005-06 Back-Up Data'!F28/'2005-06 Back-Up Data'!B28</f>
        <v>403.25281957312825</v>
      </c>
      <c r="AH28" s="4">
        <f>'2005-06 Back-Up Data'!F28/'2005-06 Back-Up Data'!L28</f>
        <v>0.35948117387230905</v>
      </c>
      <c r="AI28" s="24">
        <f>'2005-06 Back-Up Data'!G28</f>
        <v>1938224</v>
      </c>
      <c r="AJ28" s="25">
        <f>'2005-06 Back-Up Data'!G28/'2005-06 Back-Up Data'!B28</f>
        <v>50.02255658502594</v>
      </c>
      <c r="AK28" s="4">
        <f>'2005-06 Back-Up Data'!G28/'2005-06 Back-Up Data'!L28</f>
        <v>0.04459278767179986</v>
      </c>
      <c r="AP28" s="2" t="str">
        <f>'2005-06 Back-Up Data'!A28</f>
        <v>Orleans</v>
      </c>
      <c r="AQ28" s="24">
        <f>'2005-06 Back-Up Data'!H28</f>
        <v>5185505</v>
      </c>
      <c r="AR28" s="25">
        <f>'2005-06 Back-Up Data'!H28/'2005-06 Back-Up Data'!B28</f>
        <v>133.8298448912174</v>
      </c>
      <c r="AS28" s="4">
        <f>'2005-06 Back-Up Data'!H28/'2005-06 Back-Up Data'!L28</f>
        <v>0.11930309573922133</v>
      </c>
      <c r="AT28" s="24">
        <f>'2005-06 Back-Up Data'!I28</f>
        <v>3881298</v>
      </c>
      <c r="AU28" s="25">
        <f>'2005-06 Back-Up Data'!I28/'2005-06 Back-Up Data'!B28</f>
        <v>100.17028415103104</v>
      </c>
      <c r="AV28" s="4">
        <f>'2005-06 Back-Up Data'!I28/'2005-06 Back-Up Data'!L28</f>
        <v>0.08929715946401523</v>
      </c>
      <c r="AW28" s="24">
        <f>'2005-06 Back-Up Data'!J28</f>
        <v>4612514</v>
      </c>
      <c r="AX28" s="25">
        <f>'2005-06 Back-Up Data'!J28/'2005-06 Back-Up Data'!B28</f>
        <v>119.0418354969417</v>
      </c>
      <c r="AY28" s="4">
        <f>'2005-06 Back-Up Data'!J28/'2005-06 Back-Up Data'!L28</f>
        <v>0.10612027166891147</v>
      </c>
    </row>
    <row r="29" spans="3:51" ht="12.75">
      <c r="C29" s="2" t="str">
        <f>'2005-06 Back-Up Data'!A29</f>
        <v>Oswego</v>
      </c>
      <c r="D29" s="24">
        <f>'2005-06 Back-Up Data'!K29</f>
        <v>37460684</v>
      </c>
      <c r="E29" s="25">
        <f>'2005-06 Back-Up Data'!K29/'2005-06 Back-Up Data'!B29</f>
        <v>1570.1518987341772</v>
      </c>
      <c r="F29" s="4">
        <f>'2005-06 Back-Up Data'!K29/'2005-06 Back-Up Data'!L29</f>
        <v>0.9124821379889436</v>
      </c>
      <c r="G29" s="24">
        <f>'2005-06 Back-Up Data'!C29+'2005-06 Back-Up Data'!D29</f>
        <v>3592924</v>
      </c>
      <c r="H29" s="25">
        <f>('2005-06 Back-Up Data'!C29+'2005-06 Back-Up Data'!D29)/'2005-06 Back-Up Data'!B29</f>
        <v>150.5961941487132</v>
      </c>
      <c r="I29" s="4">
        <f>('2005-06 Back-Up Data'!C29+'2005-06 Back-Up Data'!D29)/'2005-06 Back-Up Data'!L29</f>
        <v>0.08751786201105638</v>
      </c>
      <c r="J29" s="24">
        <f>'2005-06 Back-Up Data'!L29</f>
        <v>41053608</v>
      </c>
      <c r="K29" s="25">
        <f>'2005-06 Back-Up Data'!L29/'2005-06 Back-Up Data'!B29</f>
        <v>1720.7480928828904</v>
      </c>
      <c r="P29" s="2" t="str">
        <f>'2005-06 Back-Up Data'!A29</f>
        <v>Oswego</v>
      </c>
      <c r="Q29" s="24">
        <f>'2005-06 Back-Up Data'!C29</f>
        <v>2502215</v>
      </c>
      <c r="R29" s="25">
        <f>'2005-06 Back-Up Data'!C29/'2005-06 Back-Up Data'!B29</f>
        <v>104.87949534747254</v>
      </c>
      <c r="S29" s="4">
        <f>'2005-06 Back-Up Data'!C29/'2005-06 Back-Up Data'!L29</f>
        <v>0.06094994135472819</v>
      </c>
      <c r="T29" s="24">
        <f>'2005-06 Back-Up Data'!D29</f>
        <v>1090709</v>
      </c>
      <c r="U29" s="25">
        <f>'2005-06 Back-Up Data'!D29/'2005-06 Back-Up Data'!B29</f>
        <v>45.716698801240675</v>
      </c>
      <c r="V29" s="4">
        <f>'2005-06 Back-Up Data'!D29/'2005-06 Back-Up Data'!L29</f>
        <v>0.026567920656328185</v>
      </c>
      <c r="W29" s="25">
        <f>SUM('2005-06 Back-Up Data'!C29+'2005-06 Back-Up Data'!D29)/'2005-06 Back-Up Data'!B29</f>
        <v>150.5961941487132</v>
      </c>
      <c r="AB29" s="2" t="str">
        <f>'2005-06 Back-Up Data'!A29</f>
        <v>Oswego</v>
      </c>
      <c r="AC29" s="24">
        <f>'2005-06 Back-Up Data'!E29</f>
        <v>6048184</v>
      </c>
      <c r="AD29" s="25">
        <f>'2005-06 Back-Up Data'!E29/'2005-06 Back-Up Data'!B29</f>
        <v>253.50758655377652</v>
      </c>
      <c r="AE29" s="4">
        <f>'2005-06 Back-Up Data'!E29/'2005-06 Back-Up Data'!L29</f>
        <v>0.1473240549283756</v>
      </c>
      <c r="AF29" s="24">
        <f>'2005-06 Back-Up Data'!F29</f>
        <v>15572619</v>
      </c>
      <c r="AG29" s="25">
        <f>'2005-06 Back-Up Data'!F29/'2005-06 Back-Up Data'!B29</f>
        <v>652.7210579260625</v>
      </c>
      <c r="AH29" s="4">
        <f>'2005-06 Back-Up Data'!F29/'2005-06 Back-Up Data'!L29</f>
        <v>0.3793240048475155</v>
      </c>
      <c r="AI29" s="24">
        <f>'2005-06 Back-Up Data'!G29</f>
        <v>3947925</v>
      </c>
      <c r="AJ29" s="25">
        <f>'2005-06 Back-Up Data'!G29/'2005-06 Back-Up Data'!B29</f>
        <v>165.47594098415627</v>
      </c>
      <c r="AK29" s="4">
        <f>'2005-06 Back-Up Data'!G29/'2005-06 Back-Up Data'!L29</f>
        <v>0.0961651165958422</v>
      </c>
      <c r="AP29" s="2" t="str">
        <f>'2005-06 Back-Up Data'!A29</f>
        <v>Oswego</v>
      </c>
      <c r="AQ29" s="24">
        <f>'2005-06 Back-Up Data'!H29</f>
        <v>3386152</v>
      </c>
      <c r="AR29" s="25">
        <f>'2005-06 Back-Up Data'!H29/'2005-06 Back-Up Data'!B29</f>
        <v>141.92941570961523</v>
      </c>
      <c r="AS29" s="4">
        <f>'2005-06 Back-Up Data'!H29/'2005-06 Back-Up Data'!L29</f>
        <v>0.08248122795930628</v>
      </c>
      <c r="AT29" s="24">
        <f>'2005-06 Back-Up Data'!I29</f>
        <v>4562483</v>
      </c>
      <c r="AU29" s="25">
        <f>'2005-06 Back-Up Data'!I29/'2005-06 Back-Up Data'!B29</f>
        <v>191.23493167910135</v>
      </c>
      <c r="AV29" s="4">
        <f>'2005-06 Back-Up Data'!I29/'2005-06 Back-Up Data'!L29</f>
        <v>0.11113476311265992</v>
      </c>
      <c r="AW29" s="24">
        <f>'2005-06 Back-Up Data'!J29</f>
        <v>3943321</v>
      </c>
      <c r="AX29" s="25">
        <f>'2005-06 Back-Up Data'!J29/'2005-06 Back-Up Data'!B29</f>
        <v>165.28296588146534</v>
      </c>
      <c r="AY29" s="4">
        <f>'2005-06 Back-Up Data'!J29/'2005-06 Back-Up Data'!L29</f>
        <v>0.09605297054524416</v>
      </c>
    </row>
    <row r="30" spans="3:51" ht="12.75">
      <c r="C30" s="2" t="str">
        <f>'2005-06 Back-Up Data'!A30</f>
        <v>Otsego</v>
      </c>
      <c r="D30" s="24">
        <f>'2005-06 Back-Up Data'!K30</f>
        <v>18186934</v>
      </c>
      <c r="E30" s="25">
        <f>'2005-06 Back-Up Data'!K30/'2005-06 Back-Up Data'!B30</f>
        <v>1712.3560869974579</v>
      </c>
      <c r="F30" s="4">
        <f>'2005-06 Back-Up Data'!K30/'2005-06 Back-Up Data'!L30</f>
        <v>0.8931046979628476</v>
      </c>
      <c r="G30" s="24">
        <f>'2005-06 Back-Up Data'!C30+'2005-06 Back-Up Data'!D30</f>
        <v>2176786</v>
      </c>
      <c r="H30" s="25">
        <f>('2005-06 Back-Up Data'!C30+'2005-06 Back-Up Data'!D30)/'2005-06 Back-Up Data'!B30</f>
        <v>204.9511345447698</v>
      </c>
      <c r="I30" s="4">
        <f>('2005-06 Back-Up Data'!C30+'2005-06 Back-Up Data'!D30)/'2005-06 Back-Up Data'!L30</f>
        <v>0.10689530203715235</v>
      </c>
      <c r="J30" s="24">
        <f>'2005-06 Back-Up Data'!L30</f>
        <v>20363720</v>
      </c>
      <c r="K30" s="25">
        <f>'2005-06 Back-Up Data'!L30/'2005-06 Back-Up Data'!B30</f>
        <v>1917.3072215422276</v>
      </c>
      <c r="P30" s="2" t="str">
        <f>'2005-06 Back-Up Data'!A30</f>
        <v>Otsego</v>
      </c>
      <c r="Q30" s="24">
        <f>'2005-06 Back-Up Data'!C30</f>
        <v>1777405</v>
      </c>
      <c r="R30" s="25">
        <f>'2005-06 Back-Up Data'!C30/'2005-06 Back-Up Data'!B30</f>
        <v>167.34817813765181</v>
      </c>
      <c r="S30" s="4">
        <f>'2005-06 Back-Up Data'!C30/'2005-06 Back-Up Data'!L30</f>
        <v>0.08728292276656721</v>
      </c>
      <c r="T30" s="24">
        <f>'2005-06 Back-Up Data'!D30</f>
        <v>399381</v>
      </c>
      <c r="U30" s="25">
        <f>'2005-06 Back-Up Data'!D30/'2005-06 Back-Up Data'!B30</f>
        <v>37.60295640711797</v>
      </c>
      <c r="V30" s="4">
        <f>'2005-06 Back-Up Data'!D30/'2005-06 Back-Up Data'!L30</f>
        <v>0.01961237927058514</v>
      </c>
      <c r="W30" s="25">
        <f>SUM('2005-06 Back-Up Data'!C30+'2005-06 Back-Up Data'!D30)/'2005-06 Back-Up Data'!B30</f>
        <v>204.9511345447698</v>
      </c>
      <c r="AB30" s="2" t="str">
        <f>'2005-06 Back-Up Data'!A30</f>
        <v>Otsego</v>
      </c>
      <c r="AC30" s="24">
        <f>'2005-06 Back-Up Data'!E30</f>
        <v>3826057</v>
      </c>
      <c r="AD30" s="25">
        <f>'2005-06 Back-Up Data'!E30/'2005-06 Back-Up Data'!B30</f>
        <v>360.235100273044</v>
      </c>
      <c r="AE30" s="4">
        <f>'2005-06 Back-Up Data'!E30/'2005-06 Back-Up Data'!L30</f>
        <v>0.18788595600410926</v>
      </c>
      <c r="AF30" s="24">
        <f>'2005-06 Back-Up Data'!F30</f>
        <v>5451660</v>
      </c>
      <c r="AG30" s="25">
        <f>'2005-06 Back-Up Data'!F30/'2005-06 Back-Up Data'!B30</f>
        <v>513.2906505978722</v>
      </c>
      <c r="AH30" s="4">
        <f>'2005-06 Back-Up Data'!F30/'2005-06 Back-Up Data'!L30</f>
        <v>0.26771434688750384</v>
      </c>
      <c r="AI30" s="24">
        <f>'2005-06 Back-Up Data'!G30</f>
        <v>3667713</v>
      </c>
      <c r="AJ30" s="25">
        <f>'2005-06 Back-Up Data'!G30/'2005-06 Back-Up Data'!B30</f>
        <v>345.32652292627813</v>
      </c>
      <c r="AK30" s="4">
        <f>'2005-06 Back-Up Data'!G30/'2005-06 Back-Up Data'!L30</f>
        <v>0.1801101665118161</v>
      </c>
      <c r="AP30" s="2" t="str">
        <f>'2005-06 Back-Up Data'!A30</f>
        <v>Otsego</v>
      </c>
      <c r="AQ30" s="24">
        <f>'2005-06 Back-Up Data'!H30</f>
        <v>1822927</v>
      </c>
      <c r="AR30" s="25">
        <f>'2005-06 Back-Up Data'!H30/'2005-06 Back-Up Data'!B30</f>
        <v>171.63421523397042</v>
      </c>
      <c r="AS30" s="4">
        <f>'2005-06 Back-Up Data'!H30/'2005-06 Back-Up Data'!L30</f>
        <v>0.08951836894241327</v>
      </c>
      <c r="AT30" s="24">
        <f>'2005-06 Back-Up Data'!I30</f>
        <v>1309245</v>
      </c>
      <c r="AU30" s="25">
        <f>'2005-06 Back-Up Data'!I30/'2005-06 Back-Up Data'!B30</f>
        <v>123.26946615196309</v>
      </c>
      <c r="AV30" s="4">
        <f>'2005-06 Back-Up Data'!I30/'2005-06 Back-Up Data'!L30</f>
        <v>0.06429301718939369</v>
      </c>
      <c r="AW30" s="24">
        <f>'2005-06 Back-Up Data'!J30</f>
        <v>2109332</v>
      </c>
      <c r="AX30" s="25">
        <f>'2005-06 Back-Up Data'!J30/'2005-06 Back-Up Data'!B30</f>
        <v>198.6001318143301</v>
      </c>
      <c r="AY30" s="4">
        <f>'2005-06 Back-Up Data'!J30/'2005-06 Back-Up Data'!L30</f>
        <v>0.10358284242761145</v>
      </c>
    </row>
    <row r="31" spans="3:51" ht="12.75">
      <c r="C31" s="2" t="str">
        <f>'2005-06 Back-Up Data'!A31</f>
        <v>Putnam</v>
      </c>
      <c r="D31" s="24">
        <f>'2005-06 Back-Up Data'!K31</f>
        <v>50618094</v>
      </c>
      <c r="E31" s="25">
        <f>'2005-06 Back-Up Data'!K31/'2005-06 Back-Up Data'!B31</f>
        <v>876.9745491086125</v>
      </c>
      <c r="F31" s="4">
        <f>'2005-06 Back-Up Data'!K31/'2005-06 Back-Up Data'!L31</f>
        <v>0.8836486307574093</v>
      </c>
      <c r="G31" s="24">
        <f>'2005-06 Back-Up Data'!C31+'2005-06 Back-Up Data'!D31</f>
        <v>6664962</v>
      </c>
      <c r="H31" s="25">
        <f>('2005-06 Back-Up Data'!C31+'2005-06 Back-Up Data'!D31)/'2005-06 Back-Up Data'!B31</f>
        <v>115.47258268507771</v>
      </c>
      <c r="I31" s="4">
        <f>('2005-06 Back-Up Data'!C31+'2005-06 Back-Up Data'!D31)/'2005-06 Back-Up Data'!L31</f>
        <v>0.1163513692425907</v>
      </c>
      <c r="J31" s="24">
        <f>'2005-06 Back-Up Data'!L31</f>
        <v>57283056</v>
      </c>
      <c r="K31" s="25">
        <f>'2005-06 Back-Up Data'!L31/'2005-06 Back-Up Data'!B31</f>
        <v>992.4471317936901</v>
      </c>
      <c r="P31" s="2" t="str">
        <f>'2005-06 Back-Up Data'!A31</f>
        <v>Putnam</v>
      </c>
      <c r="Q31" s="24">
        <f>'2005-06 Back-Up Data'!C31</f>
        <v>6172962</v>
      </c>
      <c r="R31" s="25">
        <f>'2005-06 Back-Up Data'!C31/'2005-06 Back-Up Data'!B31</f>
        <v>106.94852648174778</v>
      </c>
      <c r="S31" s="4">
        <f>'2005-06 Back-Up Data'!C31/'2005-06 Back-Up Data'!L31</f>
        <v>0.10776244200379254</v>
      </c>
      <c r="T31" s="24">
        <f>'2005-06 Back-Up Data'!D31</f>
        <v>492000</v>
      </c>
      <c r="U31" s="25">
        <f>'2005-06 Back-Up Data'!D31/'2005-06 Back-Up Data'!B31</f>
        <v>8.524056203329925</v>
      </c>
      <c r="V31" s="4">
        <f>'2005-06 Back-Up Data'!D31/'2005-06 Back-Up Data'!L31</f>
        <v>0.008588927238798153</v>
      </c>
      <c r="W31" s="25">
        <f>SUM('2005-06 Back-Up Data'!C31+'2005-06 Back-Up Data'!D31)/'2005-06 Back-Up Data'!B31</f>
        <v>115.47258268507771</v>
      </c>
      <c r="AB31" s="2" t="str">
        <f>'2005-06 Back-Up Data'!A31</f>
        <v>Putnam</v>
      </c>
      <c r="AC31" s="24">
        <f>'2005-06 Back-Up Data'!E31</f>
        <v>10179298</v>
      </c>
      <c r="AD31" s="25">
        <f>'2005-06 Back-Up Data'!E31/'2005-06 Back-Up Data'!B31</f>
        <v>176.35956963911363</v>
      </c>
      <c r="AE31" s="4">
        <f>'2005-06 Back-Up Data'!E31/'2005-06 Back-Up Data'!L31</f>
        <v>0.1777017273659422</v>
      </c>
      <c r="AF31" s="24">
        <f>'2005-06 Back-Up Data'!F31</f>
        <v>15645759</v>
      </c>
      <c r="AG31" s="25">
        <f>'2005-06 Back-Up Data'!F31/'2005-06 Back-Up Data'!B31</f>
        <v>271.067741991372</v>
      </c>
      <c r="AH31" s="4">
        <f>'2005-06 Back-Up Data'!F31/'2005-06 Back-Up Data'!L31</f>
        <v>0.2731306618836816</v>
      </c>
      <c r="AI31" s="24">
        <f>'2005-06 Back-Up Data'!G31</f>
        <v>3783000</v>
      </c>
      <c r="AJ31" s="25">
        <f>'2005-06 Back-Up Data'!G31/'2005-06 Back-Up Data'!B31</f>
        <v>65.54167605121364</v>
      </c>
      <c r="AK31" s="4">
        <f>'2005-06 Back-Up Data'!G31/'2005-06 Back-Up Data'!L31</f>
        <v>0.06604047102514922</v>
      </c>
      <c r="AP31" s="2" t="str">
        <f>'2005-06 Back-Up Data'!A31</f>
        <v>Putnam</v>
      </c>
      <c r="AQ31" s="24">
        <f>'2005-06 Back-Up Data'!H31</f>
        <v>4996575</v>
      </c>
      <c r="AR31" s="25">
        <f>'2005-06 Back-Up Data'!H31/'2005-06 Back-Up Data'!B31</f>
        <v>86.56724821982363</v>
      </c>
      <c r="AS31" s="4">
        <f>'2005-06 Back-Up Data'!H31/'2005-06 Back-Up Data'!L31</f>
        <v>0.08722605511828838</v>
      </c>
      <c r="AT31" s="24">
        <f>'2005-06 Back-Up Data'!I31</f>
        <v>8399277</v>
      </c>
      <c r="AU31" s="25">
        <f>'2005-06 Back-Up Data'!I31/'2005-06 Back-Up Data'!B31</f>
        <v>145.520140681578</v>
      </c>
      <c r="AV31" s="4">
        <f>'2005-06 Back-Up Data'!I31/'2005-06 Back-Up Data'!L31</f>
        <v>0.14662759961689195</v>
      </c>
      <c r="AW31" s="24">
        <f>'2005-06 Back-Up Data'!J31</f>
        <v>7614185</v>
      </c>
      <c r="AX31" s="25">
        <f>'2005-06 Back-Up Data'!J31/'2005-06 Back-Up Data'!B31</f>
        <v>131.91817252551152</v>
      </c>
      <c r="AY31" s="4">
        <f>'2005-06 Back-Up Data'!J31/'2005-06 Back-Up Data'!L31</f>
        <v>0.13292211574745594</v>
      </c>
    </row>
    <row r="32" spans="3:51" ht="12.75">
      <c r="C32" s="2" t="str">
        <f>'2005-06 Back-Up Data'!A32</f>
        <v>Rensselaer</v>
      </c>
      <c r="D32" s="24">
        <f>'2005-06 Back-Up Data'!K32</f>
        <v>34298233</v>
      </c>
      <c r="E32" s="25">
        <f>'2005-06 Back-Up Data'!K32/'2005-06 Back-Up Data'!B32</f>
        <v>927.0544368462308</v>
      </c>
      <c r="F32" s="4">
        <f>'2005-06 Back-Up Data'!K32/'2005-06 Back-Up Data'!L32</f>
        <v>0.8791240346438851</v>
      </c>
      <c r="G32" s="24">
        <f>'2005-06 Back-Up Data'!C32+'2005-06 Back-Up Data'!D32</f>
        <v>4715867</v>
      </c>
      <c r="H32" s="25">
        <f>('2005-06 Back-Up Data'!C32+'2005-06 Back-Up Data'!D32)/'2005-06 Back-Up Data'!B32</f>
        <v>127.4661999621591</v>
      </c>
      <c r="I32" s="4">
        <f>('2005-06 Back-Up Data'!C32+'2005-06 Back-Up Data'!D32)/'2005-06 Back-Up Data'!L32</f>
        <v>0.12087596535611483</v>
      </c>
      <c r="J32" s="24">
        <f>'2005-06 Back-Up Data'!L32</f>
        <v>39014100</v>
      </c>
      <c r="K32" s="25">
        <f>'2005-06 Back-Up Data'!L32/'2005-06 Back-Up Data'!B32</f>
        <v>1054.5206368083898</v>
      </c>
      <c r="P32" s="2" t="str">
        <f>'2005-06 Back-Up Data'!A32</f>
        <v>Rensselaer</v>
      </c>
      <c r="Q32" s="24">
        <f>'2005-06 Back-Up Data'!C32</f>
        <v>3145107</v>
      </c>
      <c r="R32" s="25">
        <f>'2005-06 Back-Up Data'!C32/'2005-06 Back-Up Data'!B32</f>
        <v>85.00978457712787</v>
      </c>
      <c r="S32" s="4">
        <f>'2005-06 Back-Up Data'!C32/'2005-06 Back-Up Data'!L32</f>
        <v>0.08061462394365114</v>
      </c>
      <c r="T32" s="24">
        <f>'2005-06 Back-Up Data'!D32</f>
        <v>1570760</v>
      </c>
      <c r="U32" s="25">
        <f>'2005-06 Back-Up Data'!D32/'2005-06 Back-Up Data'!B32</f>
        <v>42.45641538503122</v>
      </c>
      <c r="V32" s="4">
        <f>'2005-06 Back-Up Data'!D32/'2005-06 Back-Up Data'!L32</f>
        <v>0.0402613414124637</v>
      </c>
      <c r="W32" s="25">
        <f>SUM('2005-06 Back-Up Data'!C32+'2005-06 Back-Up Data'!D32)/'2005-06 Back-Up Data'!B32</f>
        <v>127.4661999621591</v>
      </c>
      <c r="AB32" s="2" t="str">
        <f>'2005-06 Back-Up Data'!A32</f>
        <v>Rensselaer</v>
      </c>
      <c r="AC32" s="24">
        <f>'2005-06 Back-Up Data'!E32</f>
        <v>5908530</v>
      </c>
      <c r="AD32" s="25">
        <f>'2005-06 Back-Up Data'!E32/'2005-06 Back-Up Data'!B32</f>
        <v>159.70294888774765</v>
      </c>
      <c r="AE32" s="4">
        <f>'2005-06 Back-Up Data'!E32/'2005-06 Back-Up Data'!L32</f>
        <v>0.15144601567125732</v>
      </c>
      <c r="AF32" s="24">
        <f>'2005-06 Back-Up Data'!F32</f>
        <v>15716769</v>
      </c>
      <c r="AG32" s="25">
        <f>'2005-06 Back-Up Data'!F32/'2005-06 Back-Up Data'!B32</f>
        <v>424.8119847555207</v>
      </c>
      <c r="AH32" s="4">
        <f>'2005-06 Back-Up Data'!F32/'2005-06 Back-Up Data'!L32</f>
        <v>0.4028484317208394</v>
      </c>
      <c r="AI32" s="24">
        <f>'2005-06 Back-Up Data'!G32</f>
        <v>1468825</v>
      </c>
      <c r="AJ32" s="25">
        <f>'2005-06 Back-Up Data'!G32/'2005-06 Back-Up Data'!B32</f>
        <v>39.70119198853961</v>
      </c>
      <c r="AK32" s="4">
        <f>'2005-06 Back-Up Data'!G32/'2005-06 Back-Up Data'!L32</f>
        <v>0.03764856808179607</v>
      </c>
      <c r="AP32" s="2" t="str">
        <f>'2005-06 Back-Up Data'!A32</f>
        <v>Rensselaer</v>
      </c>
      <c r="AQ32" s="24">
        <f>'2005-06 Back-Up Data'!H32</f>
        <v>4696062</v>
      </c>
      <c r="AR32" s="25">
        <f>'2005-06 Back-Up Data'!H32/'2005-06 Back-Up Data'!B32</f>
        <v>126.93088628807742</v>
      </c>
      <c r="AS32" s="4">
        <f>'2005-06 Back-Up Data'!H32/'2005-06 Back-Up Data'!L32</f>
        <v>0.120368328373588</v>
      </c>
      <c r="AT32" s="24">
        <f>'2005-06 Back-Up Data'!I32</f>
        <v>1955564</v>
      </c>
      <c r="AU32" s="25">
        <f>'2005-06 Back-Up Data'!I32/'2005-06 Back-Up Data'!B32</f>
        <v>52.857366813525424</v>
      </c>
      <c r="AV32" s="4">
        <f>'2005-06 Back-Up Data'!I32/'2005-06 Back-Up Data'!L32</f>
        <v>0.05012454471588477</v>
      </c>
      <c r="AW32" s="24">
        <f>'2005-06 Back-Up Data'!J32</f>
        <v>4552483</v>
      </c>
      <c r="AX32" s="25">
        <f>'2005-06 Back-Up Data'!J32/'2005-06 Back-Up Data'!B32</f>
        <v>123.05005811281995</v>
      </c>
      <c r="AY32" s="4">
        <f>'2005-06 Back-Up Data'!J32/'2005-06 Back-Up Data'!L32</f>
        <v>0.11668814608051961</v>
      </c>
    </row>
    <row r="33" spans="3:51" ht="12.75">
      <c r="C33" s="2" t="str">
        <f>'2005-06 Back-Up Data'!A33</f>
        <v>Rockland</v>
      </c>
      <c r="D33" s="24">
        <f>'2005-06 Back-Up Data'!K33</f>
        <v>60765383</v>
      </c>
      <c r="E33" s="25">
        <f>'2005-06 Back-Up Data'!K33/'2005-06 Back-Up Data'!B33</f>
        <v>1443.2211428842866</v>
      </c>
      <c r="F33" s="4">
        <f>'2005-06 Back-Up Data'!K33/'2005-06 Back-Up Data'!L33</f>
        <v>0.9225268041953943</v>
      </c>
      <c r="G33" s="24">
        <f>'2005-06 Back-Up Data'!C33+'2005-06 Back-Up Data'!D33</f>
        <v>5103037</v>
      </c>
      <c r="H33" s="25">
        <f>('2005-06 Back-Up Data'!C33+'2005-06 Back-Up Data'!D33)/'2005-06 Back-Up Data'!B33</f>
        <v>121.20076477294319</v>
      </c>
      <c r="I33" s="4">
        <f>('2005-06 Back-Up Data'!C33+'2005-06 Back-Up Data'!D33)/'2005-06 Back-Up Data'!L33</f>
        <v>0.07747319580460561</v>
      </c>
      <c r="J33" s="24">
        <f>'2005-06 Back-Up Data'!L33</f>
        <v>65868420</v>
      </c>
      <c r="K33" s="25">
        <f>'2005-06 Back-Up Data'!L33/'2005-06 Back-Up Data'!B33</f>
        <v>1564.4219076572297</v>
      </c>
      <c r="P33" s="2" t="str">
        <f>'2005-06 Back-Up Data'!A33</f>
        <v>Rockland</v>
      </c>
      <c r="Q33" s="24">
        <f>'2005-06 Back-Up Data'!C33</f>
        <v>3889709</v>
      </c>
      <c r="R33" s="25">
        <f>'2005-06 Back-Up Data'!C33/'2005-06 Back-Up Data'!B33</f>
        <v>92.38336025080753</v>
      </c>
      <c r="S33" s="4">
        <f>'2005-06 Back-Up Data'!C33/'2005-06 Back-Up Data'!L33</f>
        <v>0.05905271448745848</v>
      </c>
      <c r="T33" s="24">
        <f>'2005-06 Back-Up Data'!D33</f>
        <v>1213328</v>
      </c>
      <c r="U33" s="25">
        <f>'2005-06 Back-Up Data'!D33/'2005-06 Back-Up Data'!B33</f>
        <v>28.817404522135664</v>
      </c>
      <c r="V33" s="4">
        <f>'2005-06 Back-Up Data'!D33/'2005-06 Back-Up Data'!L33</f>
        <v>0.018420481317147124</v>
      </c>
      <c r="W33" s="25">
        <f>SUM('2005-06 Back-Up Data'!C33+'2005-06 Back-Up Data'!D33)/'2005-06 Back-Up Data'!B33</f>
        <v>121.20076477294319</v>
      </c>
      <c r="AB33" s="2" t="str">
        <f>'2005-06 Back-Up Data'!A33</f>
        <v>Rockland</v>
      </c>
      <c r="AC33" s="24">
        <f>'2005-06 Back-Up Data'!E33</f>
        <v>4728009</v>
      </c>
      <c r="AD33" s="25">
        <f>'2005-06 Back-Up Data'!E33/'2005-06 Back-Up Data'!B33</f>
        <v>112.29358255747673</v>
      </c>
      <c r="AE33" s="4">
        <f>'2005-06 Back-Up Data'!E33/'2005-06 Back-Up Data'!L33</f>
        <v>0.07177960242556296</v>
      </c>
      <c r="AF33" s="24">
        <f>'2005-06 Back-Up Data'!F33</f>
        <v>37601382</v>
      </c>
      <c r="AG33" s="25">
        <f>'2005-06 Back-Up Data'!F33/'2005-06 Back-Up Data'!B33</f>
        <v>893.0596142884286</v>
      </c>
      <c r="AH33" s="4">
        <f>'2005-06 Back-Up Data'!F33/'2005-06 Back-Up Data'!L33</f>
        <v>0.5708559883476786</v>
      </c>
      <c r="AI33" s="24">
        <f>'2005-06 Back-Up Data'!G33</f>
        <v>1473096</v>
      </c>
      <c r="AJ33" s="25">
        <f>'2005-06 Back-Up Data'!G33/'2005-06 Back-Up Data'!B33</f>
        <v>34.98707961238837</v>
      </c>
      <c r="AK33" s="4">
        <f>'2005-06 Back-Up Data'!G33/'2005-06 Back-Up Data'!L33</f>
        <v>0.022364222490838553</v>
      </c>
      <c r="AP33" s="2" t="str">
        <f>'2005-06 Back-Up Data'!A33</f>
        <v>Rockland</v>
      </c>
      <c r="AQ33" s="24">
        <f>'2005-06 Back-Up Data'!H33</f>
        <v>2303954</v>
      </c>
      <c r="AR33" s="25">
        <f>'2005-06 Back-Up Data'!H33/'2005-06 Back-Up Data'!B33</f>
        <v>54.72054911647349</v>
      </c>
      <c r="AS33" s="4">
        <f>'2005-06 Back-Up Data'!H33/'2005-06 Back-Up Data'!L33</f>
        <v>0.03497812760652221</v>
      </c>
      <c r="AT33" s="24">
        <f>'2005-06 Back-Up Data'!I33</f>
        <v>8413889</v>
      </c>
      <c r="AU33" s="25">
        <f>'2005-06 Back-Up Data'!I33/'2005-06 Back-Up Data'!B33</f>
        <v>199.83585882576477</v>
      </c>
      <c r="AV33" s="4">
        <f>'2005-06 Back-Up Data'!I33/'2005-06 Back-Up Data'!L33</f>
        <v>0.12773782944846712</v>
      </c>
      <c r="AW33" s="24">
        <f>'2005-06 Back-Up Data'!J33</f>
        <v>6245053</v>
      </c>
      <c r="AX33" s="25">
        <f>'2005-06 Back-Up Data'!J33/'2005-06 Back-Up Data'!B33</f>
        <v>148.3244584837545</v>
      </c>
      <c r="AY33" s="4">
        <f>'2005-06 Back-Up Data'!J33/'2005-06 Back-Up Data'!L33</f>
        <v>0.09481103387632495</v>
      </c>
    </row>
    <row r="34" spans="3:51" ht="12.75">
      <c r="C34" s="2" t="str">
        <f>'2005-06 Back-Up Data'!A34</f>
        <v>Schuyler</v>
      </c>
      <c r="D34" s="24">
        <f>'2005-06 Back-Up Data'!K34</f>
        <v>32450679</v>
      </c>
      <c r="E34" s="25">
        <f>'2005-06 Back-Up Data'!K34/'2005-06 Back-Up Data'!B34</f>
        <v>1200.0103172842246</v>
      </c>
      <c r="F34" s="4">
        <f>'2005-06 Back-Up Data'!K34/'2005-06 Back-Up Data'!L34</f>
        <v>0.8724479080185453</v>
      </c>
      <c r="G34" s="24">
        <f>'2005-06 Back-Up Data'!C34+'2005-06 Back-Up Data'!D34</f>
        <v>4744297</v>
      </c>
      <c r="H34" s="25">
        <f>('2005-06 Back-Up Data'!C34+'2005-06 Back-Up Data'!D34)/'2005-06 Back-Up Data'!B34</f>
        <v>175.44179424598772</v>
      </c>
      <c r="I34" s="4">
        <f>('2005-06 Back-Up Data'!C34+'2005-06 Back-Up Data'!D34)/'2005-06 Back-Up Data'!L34</f>
        <v>0.1275520919814547</v>
      </c>
      <c r="J34" s="24">
        <f>'2005-06 Back-Up Data'!L34</f>
        <v>37194976</v>
      </c>
      <c r="K34" s="25">
        <f>'2005-06 Back-Up Data'!L34/'2005-06 Back-Up Data'!B34</f>
        <v>1375.4521115302123</v>
      </c>
      <c r="P34" s="2" t="str">
        <f>'2005-06 Back-Up Data'!A34</f>
        <v>Schuyler</v>
      </c>
      <c r="Q34" s="24">
        <f>'2005-06 Back-Up Data'!C34</f>
        <v>3821237</v>
      </c>
      <c r="R34" s="25">
        <f>'2005-06 Back-Up Data'!C34/'2005-06 Back-Up Data'!B34</f>
        <v>141.30748465350197</v>
      </c>
      <c r="S34" s="4">
        <f>'2005-06 Back-Up Data'!C34/'2005-06 Back-Up Data'!L34</f>
        <v>0.1027352995200212</v>
      </c>
      <c r="T34" s="24">
        <f>'2005-06 Back-Up Data'!D34</f>
        <v>923060</v>
      </c>
      <c r="U34" s="25">
        <f>'2005-06 Back-Up Data'!D34/'2005-06 Back-Up Data'!B34</f>
        <v>34.134309592485764</v>
      </c>
      <c r="V34" s="4">
        <f>'2005-06 Back-Up Data'!D34/'2005-06 Back-Up Data'!L34</f>
        <v>0.0248167924614335</v>
      </c>
      <c r="W34" s="25">
        <f>SUM('2005-06 Back-Up Data'!C34+'2005-06 Back-Up Data'!D34)/'2005-06 Back-Up Data'!B34</f>
        <v>175.44179424598772</v>
      </c>
      <c r="AB34" s="2" t="str">
        <f>'2005-06 Back-Up Data'!A34</f>
        <v>Schuyler</v>
      </c>
      <c r="AC34" s="24">
        <f>'2005-06 Back-Up Data'!E34</f>
        <v>6883695</v>
      </c>
      <c r="AD34" s="25">
        <f>'2005-06 Back-Up Data'!E34/'2005-06 Back-Up Data'!B34</f>
        <v>254.5556911471045</v>
      </c>
      <c r="AE34" s="4">
        <f>'2005-06 Back-Up Data'!E34/'2005-06 Back-Up Data'!L34</f>
        <v>0.18507055899162295</v>
      </c>
      <c r="AF34" s="24">
        <f>'2005-06 Back-Up Data'!F34</f>
        <v>11123057</v>
      </c>
      <c r="AG34" s="25">
        <f>'2005-06 Back-Up Data'!F34/'2005-06 Back-Up Data'!B34</f>
        <v>411.3252348199098</v>
      </c>
      <c r="AH34" s="4">
        <f>'2005-06 Back-Up Data'!F34/'2005-06 Back-Up Data'!L34</f>
        <v>0.2990472960649309</v>
      </c>
      <c r="AI34" s="24">
        <f>'2005-06 Back-Up Data'!G34</f>
        <v>153125</v>
      </c>
      <c r="AJ34" s="25">
        <f>'2005-06 Back-Up Data'!G34/'2005-06 Back-Up Data'!B34</f>
        <v>5.6624879816581615</v>
      </c>
      <c r="AK34" s="4">
        <f>'2005-06 Back-Up Data'!G34/'2005-06 Back-Up Data'!L34</f>
        <v>0.0041168194328180235</v>
      </c>
      <c r="AP34" s="2" t="str">
        <f>'2005-06 Back-Up Data'!A34</f>
        <v>Schuyler</v>
      </c>
      <c r="AQ34" s="24">
        <f>'2005-06 Back-Up Data'!H34</f>
        <v>1228126</v>
      </c>
      <c r="AR34" s="25">
        <f>'2005-06 Back-Up Data'!H34/'2005-06 Back-Up Data'!B34</f>
        <v>45.41550181199615</v>
      </c>
      <c r="AS34" s="4">
        <f>'2005-06 Back-Up Data'!H34/'2005-06 Back-Up Data'!L34</f>
        <v>0.03301859907101432</v>
      </c>
      <c r="AT34" s="24">
        <f>'2005-06 Back-Up Data'!I34</f>
        <v>4335006</v>
      </c>
      <c r="AU34" s="25">
        <f>'2005-06 Back-Up Data'!I34/'2005-06 Back-Up Data'!B34</f>
        <v>160.30641224761482</v>
      </c>
      <c r="AV34" s="4">
        <f>'2005-06 Back-Up Data'!I34/'2005-06 Back-Up Data'!L34</f>
        <v>0.11654815962241782</v>
      </c>
      <c r="AW34" s="24">
        <f>'2005-06 Back-Up Data'!J34</f>
        <v>8727670</v>
      </c>
      <c r="AX34" s="25">
        <f>'2005-06 Back-Up Data'!J34/'2005-06 Back-Up Data'!B34</f>
        <v>322.7449892759411</v>
      </c>
      <c r="AY34" s="4">
        <f>'2005-06 Back-Up Data'!J34/'2005-06 Back-Up Data'!L34</f>
        <v>0.23464647483574125</v>
      </c>
    </row>
    <row r="35" spans="3:51" ht="12.75">
      <c r="C35" s="2" t="str">
        <f>'2005-06 Back-Up Data'!A35</f>
        <v>St. Lawrence</v>
      </c>
      <c r="D35" s="24">
        <f>'2005-06 Back-Up Data'!K35</f>
        <v>35747556</v>
      </c>
      <c r="E35" s="25">
        <f>'2005-06 Back-Up Data'!K35/'2005-06 Back-Up Data'!B35</f>
        <v>2028.4603075526302</v>
      </c>
      <c r="F35" s="4">
        <f>'2005-06 Back-Up Data'!K35/'2005-06 Back-Up Data'!L35</f>
        <v>0.9441870445405723</v>
      </c>
      <c r="G35" s="24">
        <f>'2005-06 Back-Up Data'!C35+'2005-06 Back-Up Data'!D35</f>
        <v>2113116</v>
      </c>
      <c r="H35" s="25">
        <f>('2005-06 Back-Up Data'!C35+'2005-06 Back-Up Data'!D35)/'2005-06 Back-Up Data'!B35</f>
        <v>119.90671281847585</v>
      </c>
      <c r="I35" s="4">
        <f>('2005-06 Back-Up Data'!C35+'2005-06 Back-Up Data'!D35)/'2005-06 Back-Up Data'!L35</f>
        <v>0.05581295545942766</v>
      </c>
      <c r="J35" s="24">
        <f>'2005-06 Back-Up Data'!L35</f>
        <v>37860672</v>
      </c>
      <c r="K35" s="25">
        <f>'2005-06 Back-Up Data'!L35/'2005-06 Back-Up Data'!B35</f>
        <v>2148.367020371106</v>
      </c>
      <c r="P35" s="2" t="str">
        <f>'2005-06 Back-Up Data'!A35</f>
        <v>St. Lawrence</v>
      </c>
      <c r="Q35" s="24">
        <f>'2005-06 Back-Up Data'!C35</f>
        <v>1382001</v>
      </c>
      <c r="R35" s="25">
        <f>'2005-06 Back-Up Data'!C35/'2005-06 Back-Up Data'!B35</f>
        <v>78.42030301310787</v>
      </c>
      <c r="S35" s="4">
        <f>'2005-06 Back-Up Data'!C35/'2005-06 Back-Up Data'!L35</f>
        <v>0.03650228395312159</v>
      </c>
      <c r="T35" s="24">
        <f>'2005-06 Back-Up Data'!D35</f>
        <v>731115</v>
      </c>
      <c r="U35" s="25">
        <f>'2005-06 Back-Up Data'!D35/'2005-06 Back-Up Data'!B35</f>
        <v>41.486409805367984</v>
      </c>
      <c r="V35" s="4">
        <f>'2005-06 Back-Up Data'!D35/'2005-06 Back-Up Data'!L35</f>
        <v>0.019310671506306068</v>
      </c>
      <c r="W35" s="25">
        <f>SUM('2005-06 Back-Up Data'!C35+'2005-06 Back-Up Data'!D35)/'2005-06 Back-Up Data'!B35</f>
        <v>119.90671281847585</v>
      </c>
      <c r="AB35" s="2" t="str">
        <f>'2005-06 Back-Up Data'!A35</f>
        <v>St. Lawrence</v>
      </c>
      <c r="AC35" s="24">
        <f>'2005-06 Back-Up Data'!E35</f>
        <v>7111893</v>
      </c>
      <c r="AD35" s="25">
        <f>'2005-06 Back-Up Data'!E35/'2005-06 Back-Up Data'!B35</f>
        <v>403.55745332803724</v>
      </c>
      <c r="AE35" s="4">
        <f>'2005-06 Back-Up Data'!E35/'2005-06 Back-Up Data'!L35</f>
        <v>0.1878438132318412</v>
      </c>
      <c r="AF35" s="24">
        <f>'2005-06 Back-Up Data'!F35</f>
        <v>13669925</v>
      </c>
      <c r="AG35" s="25">
        <f>'2005-06 Back-Up Data'!F35/'2005-06 Back-Up Data'!B35</f>
        <v>775.6866027350621</v>
      </c>
      <c r="AH35" s="4">
        <f>'2005-06 Back-Up Data'!F35/'2005-06 Back-Up Data'!L35</f>
        <v>0.36105869964484516</v>
      </c>
      <c r="AI35" s="24">
        <f>'2005-06 Back-Up Data'!G35</f>
        <v>3266303</v>
      </c>
      <c r="AJ35" s="25">
        <f>'2005-06 Back-Up Data'!G35/'2005-06 Back-Up Data'!B35</f>
        <v>185.3431878794757</v>
      </c>
      <c r="AK35" s="4">
        <f>'2005-06 Back-Up Data'!G35/'2005-06 Back-Up Data'!L35</f>
        <v>0.0862716594148144</v>
      </c>
      <c r="AP35" s="2" t="str">
        <f>'2005-06 Back-Up Data'!A35</f>
        <v>St. Lawrence</v>
      </c>
      <c r="AQ35" s="24">
        <f>'2005-06 Back-Up Data'!H35</f>
        <v>2557895</v>
      </c>
      <c r="AR35" s="25">
        <f>'2005-06 Back-Up Data'!H35/'2005-06 Back-Up Data'!B35</f>
        <v>145.14526471088917</v>
      </c>
      <c r="AS35" s="4">
        <f>'2005-06 Back-Up Data'!H35/'2005-06 Back-Up Data'!L35</f>
        <v>0.06756073954524631</v>
      </c>
      <c r="AT35" s="24">
        <f>'2005-06 Back-Up Data'!I35</f>
        <v>4236885</v>
      </c>
      <c r="AU35" s="25">
        <f>'2005-06 Back-Up Data'!I35/'2005-06 Back-Up Data'!B35</f>
        <v>240.41791976394484</v>
      </c>
      <c r="AV35" s="4">
        <f>'2005-06 Back-Up Data'!I35/'2005-06 Back-Up Data'!L35</f>
        <v>0.11190728468844927</v>
      </c>
      <c r="AW35" s="24">
        <f>'2005-06 Back-Up Data'!J35</f>
        <v>4904655</v>
      </c>
      <c r="AX35" s="25">
        <f>'2005-06 Back-Up Data'!J35/'2005-06 Back-Up Data'!B35</f>
        <v>278.309879135221</v>
      </c>
      <c r="AY35" s="4">
        <f>'2005-06 Back-Up Data'!J35/'2005-06 Back-Up Data'!L35</f>
        <v>0.12954484801537597</v>
      </c>
    </row>
    <row r="36" spans="3:51" ht="12.75">
      <c r="C36" s="2" t="str">
        <f>'2005-06 Back-Up Data'!A36</f>
        <v>Steuben</v>
      </c>
      <c r="D36" s="24">
        <f>'2005-06 Back-Up Data'!K36</f>
        <v>22642871</v>
      </c>
      <c r="E36" s="25">
        <f>'2005-06 Back-Up Data'!K36/'2005-06 Back-Up Data'!B36</f>
        <v>1317.748414130245</v>
      </c>
      <c r="F36" s="4">
        <f>'2005-06 Back-Up Data'!K36/'2005-06 Back-Up Data'!L36</f>
        <v>0.8667000594785539</v>
      </c>
      <c r="G36" s="24">
        <f>'2005-06 Back-Up Data'!C36+'2005-06 Back-Up Data'!D36</f>
        <v>3482512</v>
      </c>
      <c r="H36" s="25">
        <f>('2005-06 Back-Up Data'!C36+'2005-06 Back-Up Data'!D36)/'2005-06 Back-Up Data'!B36</f>
        <v>202.6719431996741</v>
      </c>
      <c r="I36" s="4">
        <f>('2005-06 Back-Up Data'!C36+'2005-06 Back-Up Data'!D36)/'2005-06 Back-Up Data'!L36</f>
        <v>0.13329994052144614</v>
      </c>
      <c r="J36" s="24">
        <f>'2005-06 Back-Up Data'!L36</f>
        <v>26125383</v>
      </c>
      <c r="K36" s="25">
        <f>'2005-06 Back-Up Data'!L36/'2005-06 Back-Up Data'!B36</f>
        <v>1520.4203573299192</v>
      </c>
      <c r="P36" s="2" t="str">
        <f>'2005-06 Back-Up Data'!A36</f>
        <v>Steuben</v>
      </c>
      <c r="Q36" s="24">
        <f>'2005-06 Back-Up Data'!C36</f>
        <v>2354790</v>
      </c>
      <c r="R36" s="25">
        <f>'2005-06 Back-Up Data'!C36/'2005-06 Back-Up Data'!B36</f>
        <v>137.04184368270967</v>
      </c>
      <c r="S36" s="4">
        <f>'2005-06 Back-Up Data'!C36/'2005-06 Back-Up Data'!L36</f>
        <v>0.0901341809993752</v>
      </c>
      <c r="T36" s="24">
        <f>'2005-06 Back-Up Data'!D36</f>
        <v>1127722</v>
      </c>
      <c r="U36" s="25">
        <f>'2005-06 Back-Up Data'!D36/'2005-06 Back-Up Data'!B36</f>
        <v>65.63009951696444</v>
      </c>
      <c r="V36" s="4">
        <f>'2005-06 Back-Up Data'!D36/'2005-06 Back-Up Data'!L36</f>
        <v>0.04316575952207093</v>
      </c>
      <c r="W36" s="25">
        <f>SUM('2005-06 Back-Up Data'!C36+'2005-06 Back-Up Data'!D36)/'2005-06 Back-Up Data'!B36</f>
        <v>202.6719431996741</v>
      </c>
      <c r="AB36" s="2" t="str">
        <f>'2005-06 Back-Up Data'!A36</f>
        <v>Steuben</v>
      </c>
      <c r="AC36" s="24">
        <f>'2005-06 Back-Up Data'!E36</f>
        <v>6465600</v>
      </c>
      <c r="AD36" s="25">
        <f>'2005-06 Back-Up Data'!E36/'2005-06 Back-Up Data'!B36</f>
        <v>376.2788802886574</v>
      </c>
      <c r="AE36" s="4">
        <f>'2005-06 Back-Up Data'!E36/'2005-06 Back-Up Data'!L36</f>
        <v>0.2474834531612417</v>
      </c>
      <c r="AF36" s="24">
        <f>'2005-06 Back-Up Data'!F36</f>
        <v>7064734</v>
      </c>
      <c r="AG36" s="25">
        <f>'2005-06 Back-Up Data'!F36/'2005-06 Back-Up Data'!B36</f>
        <v>411.14671477623233</v>
      </c>
      <c r="AH36" s="4">
        <f>'2005-06 Back-Up Data'!F36/'2005-06 Back-Up Data'!L36</f>
        <v>0.2704164758082207</v>
      </c>
      <c r="AI36" s="24">
        <f>'2005-06 Back-Up Data'!G36</f>
        <v>1452006</v>
      </c>
      <c r="AJ36" s="25">
        <f>'2005-06 Back-Up Data'!G36/'2005-06 Back-Up Data'!B36</f>
        <v>84.50247337484723</v>
      </c>
      <c r="AK36" s="4">
        <f>'2005-06 Back-Up Data'!G36/'2005-06 Back-Up Data'!L36</f>
        <v>0.05557836223874689</v>
      </c>
      <c r="AP36" s="2" t="str">
        <f>'2005-06 Back-Up Data'!A36</f>
        <v>Steuben</v>
      </c>
      <c r="AQ36" s="24">
        <f>'2005-06 Back-Up Data'!H36</f>
        <v>1419187</v>
      </c>
      <c r="AR36" s="25">
        <f>'2005-06 Back-Up Data'!H36/'2005-06 Back-Up Data'!B36</f>
        <v>82.59250421928651</v>
      </c>
      <c r="AS36" s="4">
        <f>'2005-06 Back-Up Data'!H36/'2005-06 Back-Up Data'!L36</f>
        <v>0.05432215099009266</v>
      </c>
      <c r="AT36" s="24">
        <f>'2005-06 Back-Up Data'!I36</f>
        <v>2404007</v>
      </c>
      <c r="AU36" s="25">
        <f>'2005-06 Back-Up Data'!I36/'2005-06 Back-Up Data'!B36</f>
        <v>139.90612814991562</v>
      </c>
      <c r="AV36" s="4">
        <f>'2005-06 Back-Up Data'!I36/'2005-06 Back-Up Data'!L36</f>
        <v>0.09201805768742223</v>
      </c>
      <c r="AW36" s="24">
        <f>'2005-06 Back-Up Data'!J36</f>
        <v>3837337</v>
      </c>
      <c r="AX36" s="25">
        <f>'2005-06 Back-Up Data'!J36/'2005-06 Back-Up Data'!B36</f>
        <v>223.32171332130594</v>
      </c>
      <c r="AY36" s="4">
        <f>'2005-06 Back-Up Data'!J36/'2005-06 Back-Up Data'!L36</f>
        <v>0.1468815595928297</v>
      </c>
    </row>
    <row r="37" spans="3:51" ht="12.75">
      <c r="C37" s="2" t="str">
        <f>'2005-06 Back-Up Data'!A37</f>
        <v>Suffolk 1</v>
      </c>
      <c r="D37" s="24">
        <f>'2005-06 Back-Up Data'!K37</f>
        <v>236451212</v>
      </c>
      <c r="E37" s="25">
        <f>'2005-06 Back-Up Data'!K37/'2005-06 Back-Up Data'!B37</f>
        <v>1381.2047992896864</v>
      </c>
      <c r="F37" s="4">
        <f>'2005-06 Back-Up Data'!K37/'2005-06 Back-Up Data'!L37</f>
        <v>0.9054850129308112</v>
      </c>
      <c r="G37" s="24">
        <f>'2005-06 Back-Up Data'!C37+'2005-06 Back-Up Data'!D37</f>
        <v>24680898</v>
      </c>
      <c r="H37" s="25">
        <f>('2005-06 Back-Up Data'!C37+'2005-06 Back-Up Data'!D37)/'2005-06 Back-Up Data'!B37</f>
        <v>144.17086078788728</v>
      </c>
      <c r="I37" s="4">
        <f>('2005-06 Back-Up Data'!C37+'2005-06 Back-Up Data'!D37)/'2005-06 Back-Up Data'!L37</f>
        <v>0.09451498706918884</v>
      </c>
      <c r="J37" s="24">
        <f>'2005-06 Back-Up Data'!L37</f>
        <v>261132110</v>
      </c>
      <c r="K37" s="25">
        <f>'2005-06 Back-Up Data'!L37/'2005-06 Back-Up Data'!B37</f>
        <v>1525.3756600775737</v>
      </c>
      <c r="P37" s="2" t="str">
        <f>'2005-06 Back-Up Data'!A37</f>
        <v>Suffolk 1</v>
      </c>
      <c r="Q37" s="24">
        <f>'2005-06 Back-Up Data'!C37</f>
        <v>19044689</v>
      </c>
      <c r="R37" s="25">
        <f>'2005-06 Back-Up Data'!C37/'2005-06 Back-Up Data'!B37</f>
        <v>111.24754077293332</v>
      </c>
      <c r="S37" s="4">
        <f>'2005-06 Back-Up Data'!C37/'2005-06 Back-Up Data'!L37</f>
        <v>0.07293124158495866</v>
      </c>
      <c r="T37" s="24">
        <f>'2005-06 Back-Up Data'!D37</f>
        <v>5636209</v>
      </c>
      <c r="U37" s="25">
        <f>'2005-06 Back-Up Data'!D37/'2005-06 Back-Up Data'!B37</f>
        <v>32.92332001495397</v>
      </c>
      <c r="V37" s="4">
        <f>'2005-06 Back-Up Data'!D37/'2005-06 Back-Up Data'!L37</f>
        <v>0.021583745484230185</v>
      </c>
      <c r="W37" s="25">
        <f>SUM('2005-06 Back-Up Data'!C37+'2005-06 Back-Up Data'!D37)/'2005-06 Back-Up Data'!B37</f>
        <v>144.17086078788728</v>
      </c>
      <c r="AB37" s="2" t="str">
        <f>'2005-06 Back-Up Data'!A37</f>
        <v>Suffolk 1</v>
      </c>
      <c r="AC37" s="24">
        <f>'2005-06 Back-Up Data'!E37</f>
        <v>32997366</v>
      </c>
      <c r="AD37" s="25">
        <f>'2005-06 Back-Up Data'!E37/'2005-06 Back-Up Data'!B37</f>
        <v>192.75063087060144</v>
      </c>
      <c r="AE37" s="4">
        <f>'2005-06 Back-Up Data'!E37/'2005-06 Back-Up Data'!L37</f>
        <v>0.1263627288118646</v>
      </c>
      <c r="AF37" s="24">
        <f>'2005-06 Back-Up Data'!F37</f>
        <v>113525486</v>
      </c>
      <c r="AG37" s="25">
        <f>'2005-06 Back-Up Data'!F37/'2005-06 Back-Up Data'!B37</f>
        <v>663.1471447263891</v>
      </c>
      <c r="AH37" s="4">
        <f>'2005-06 Back-Up Data'!F37/'2005-06 Back-Up Data'!L37</f>
        <v>0.4347434943944657</v>
      </c>
      <c r="AI37" s="24">
        <f>'2005-06 Back-Up Data'!G37</f>
        <v>4949522</v>
      </c>
      <c r="AJ37" s="25">
        <f>'2005-06 Back-Up Data'!G37/'2005-06 Back-Up Data'!B37</f>
        <v>28.912110378989674</v>
      </c>
      <c r="AK37" s="4">
        <f>'2005-06 Back-Up Data'!G37/'2005-06 Back-Up Data'!L37</f>
        <v>0.018954091857948836</v>
      </c>
      <c r="AP37" s="2" t="str">
        <f>'2005-06 Back-Up Data'!A37</f>
        <v>Suffolk 1</v>
      </c>
      <c r="AQ37" s="24">
        <f>'2005-06 Back-Up Data'!H37</f>
        <v>10334336</v>
      </c>
      <c r="AR37" s="25">
        <f>'2005-06 Back-Up Data'!H37/'2005-06 Back-Up Data'!B37</f>
        <v>60.36693303425394</v>
      </c>
      <c r="AS37" s="4">
        <f>'2005-06 Back-Up Data'!H37/'2005-06 Back-Up Data'!L37</f>
        <v>0.03957512540300004</v>
      </c>
      <c r="AT37" s="24">
        <f>'2005-06 Back-Up Data'!I37</f>
        <v>24225597</v>
      </c>
      <c r="AU37" s="25">
        <f>'2005-06 Back-Up Data'!I37/'2005-06 Back-Up Data'!B37</f>
        <v>141.51126804990886</v>
      </c>
      <c r="AV37" s="4">
        <f>'2005-06 Back-Up Data'!I37/'2005-06 Back-Up Data'!L37</f>
        <v>0.0927714213315245</v>
      </c>
      <c r="AW37" s="24">
        <f>'2005-06 Back-Up Data'!J37</f>
        <v>50418905</v>
      </c>
      <c r="AX37" s="25">
        <f>'2005-06 Back-Up Data'!J37/'2005-06 Back-Up Data'!B37</f>
        <v>294.51671222954343</v>
      </c>
      <c r="AY37" s="4">
        <f>'2005-06 Back-Up Data'!J37/'2005-06 Back-Up Data'!L37</f>
        <v>0.19307815113200746</v>
      </c>
    </row>
    <row r="38" spans="3:51" ht="12.75">
      <c r="C38" s="2" t="str">
        <f>'2005-06 Back-Up Data'!A38</f>
        <v>Suffolk 2</v>
      </c>
      <c r="D38" s="24">
        <f>'2005-06 Back-Up Data'!K38</f>
        <v>97448157</v>
      </c>
      <c r="E38" s="25">
        <f>'2005-06 Back-Up Data'!K38/'2005-06 Back-Up Data'!B38</f>
        <v>1069.9652707628793</v>
      </c>
      <c r="F38" s="4">
        <f>'2005-06 Back-Up Data'!K38/'2005-06 Back-Up Data'!L38</f>
        <v>0.9017278413056311</v>
      </c>
      <c r="G38" s="24">
        <f>'2005-06 Back-Up Data'!C38+'2005-06 Back-Up Data'!D38</f>
        <v>10620101</v>
      </c>
      <c r="H38" s="25">
        <f>('2005-06 Back-Up Data'!C38+'2005-06 Back-Up Data'!D38)/'2005-06 Back-Up Data'!B38</f>
        <v>116.607020510343</v>
      </c>
      <c r="I38" s="4">
        <f>('2005-06 Back-Up Data'!C38+'2005-06 Back-Up Data'!D38)/'2005-06 Back-Up Data'!L38</f>
        <v>0.09827215869436888</v>
      </c>
      <c r="J38" s="24">
        <f>'2005-06 Back-Up Data'!L38</f>
        <v>108068258</v>
      </c>
      <c r="K38" s="25">
        <f>'2005-06 Back-Up Data'!L38/'2005-06 Back-Up Data'!B38</f>
        <v>1186.5722912732224</v>
      </c>
      <c r="P38" s="2" t="str">
        <f>'2005-06 Back-Up Data'!A38</f>
        <v>Suffolk 2</v>
      </c>
      <c r="Q38" s="24">
        <f>'2005-06 Back-Up Data'!C38</f>
        <v>8209833</v>
      </c>
      <c r="R38" s="25">
        <f>'2005-06 Back-Up Data'!C38/'2005-06 Back-Up Data'!B38</f>
        <v>90.14266107426765</v>
      </c>
      <c r="S38" s="4">
        <f>'2005-06 Back-Up Data'!C38/'2005-06 Back-Up Data'!L38</f>
        <v>0.07596895843365958</v>
      </c>
      <c r="T38" s="24">
        <f>'2005-06 Back-Up Data'!D38</f>
        <v>2410268</v>
      </c>
      <c r="U38" s="25">
        <f>'2005-06 Back-Up Data'!D38/'2005-06 Back-Up Data'!B38</f>
        <v>26.464359436075366</v>
      </c>
      <c r="V38" s="4">
        <f>'2005-06 Back-Up Data'!D38/'2005-06 Back-Up Data'!L38</f>
        <v>0.0223032002607093</v>
      </c>
      <c r="W38" s="25">
        <f>SUM('2005-06 Back-Up Data'!C38+'2005-06 Back-Up Data'!D38)/'2005-06 Back-Up Data'!B38</f>
        <v>116.607020510343</v>
      </c>
      <c r="AB38" s="2" t="str">
        <f>'2005-06 Back-Up Data'!A38</f>
        <v>Suffolk 2</v>
      </c>
      <c r="AC38" s="24">
        <f>'2005-06 Back-Up Data'!E38</f>
        <v>21194903</v>
      </c>
      <c r="AD38" s="25">
        <f>'2005-06 Back-Up Data'!E38/'2005-06 Back-Up Data'!B38</f>
        <v>232.71666520268786</v>
      </c>
      <c r="AE38" s="4">
        <f>'2005-06 Back-Up Data'!E38/'2005-06 Back-Up Data'!L38</f>
        <v>0.19612514712692047</v>
      </c>
      <c r="AF38" s="24">
        <f>'2005-06 Back-Up Data'!F38</f>
        <v>53905757</v>
      </c>
      <c r="AG38" s="25">
        <f>'2005-06 Back-Up Data'!F38/'2005-06 Back-Up Data'!B38</f>
        <v>591.8766414862313</v>
      </c>
      <c r="AH38" s="4">
        <f>'2005-06 Back-Up Data'!F38/'2005-06 Back-Up Data'!L38</f>
        <v>0.49881212113181284</v>
      </c>
      <c r="AI38" s="24">
        <f>'2005-06 Back-Up Data'!G38</f>
        <v>2030218</v>
      </c>
      <c r="AJ38" s="25">
        <f>'2005-06 Back-Up Data'!G38/'2005-06 Back-Up Data'!B38</f>
        <v>22.291470859501956</v>
      </c>
      <c r="AK38" s="4">
        <f>'2005-06 Back-Up Data'!G38/'2005-06 Back-Up Data'!L38</f>
        <v>0.018786441435930244</v>
      </c>
      <c r="AP38" s="2" t="str">
        <f>'2005-06 Back-Up Data'!A38</f>
        <v>Suffolk 2</v>
      </c>
      <c r="AQ38" s="24">
        <f>'2005-06 Back-Up Data'!H38</f>
        <v>10266134</v>
      </c>
      <c r="AR38" s="25">
        <f>'2005-06 Back-Up Data'!H38/'2005-06 Back-Up Data'!B38</f>
        <v>112.72051912688305</v>
      </c>
      <c r="AS38" s="4">
        <f>'2005-06 Back-Up Data'!H38/'2005-06 Back-Up Data'!L38</f>
        <v>0.09499675658693416</v>
      </c>
      <c r="AT38" s="24">
        <f>'2005-06 Back-Up Data'!I38</f>
        <v>7000384</v>
      </c>
      <c r="AU38" s="25">
        <f>'2005-06 Back-Up Data'!I38/'2005-06 Back-Up Data'!B38</f>
        <v>76.8631033422636</v>
      </c>
      <c r="AV38" s="4">
        <f>'2005-06 Back-Up Data'!I38/'2005-06 Back-Up Data'!L38</f>
        <v>0.06477742983513253</v>
      </c>
      <c r="AW38" s="24">
        <f>'2005-06 Back-Up Data'!J38</f>
        <v>3050761</v>
      </c>
      <c r="AX38" s="25">
        <f>'2005-06 Back-Up Data'!J38/'2005-06 Back-Up Data'!B38</f>
        <v>33.49687074531161</v>
      </c>
      <c r="AY38" s="4">
        <f>'2005-06 Back-Up Data'!J38/'2005-06 Back-Up Data'!L38</f>
        <v>0.028229945188900887</v>
      </c>
    </row>
    <row r="39" spans="3:51" ht="12.75">
      <c r="C39" s="2" t="str">
        <f>'2005-06 Back-Up Data'!A39</f>
        <v>Sullivan</v>
      </c>
      <c r="D39" s="24">
        <f>'2005-06 Back-Up Data'!K39</f>
        <v>17801902</v>
      </c>
      <c r="E39" s="25">
        <f>'2005-06 Back-Up Data'!K39/'2005-06 Back-Up Data'!B39</f>
        <v>1603.197226224784</v>
      </c>
      <c r="F39" s="4">
        <f>'2005-06 Back-Up Data'!K39/'2005-06 Back-Up Data'!L39</f>
        <v>0.8739483793229803</v>
      </c>
      <c r="G39" s="24">
        <f>'2005-06 Back-Up Data'!C39+'2005-06 Back-Up Data'!D39</f>
        <v>2567610</v>
      </c>
      <c r="H39" s="25">
        <f>('2005-06 Back-Up Data'!C39+'2005-06 Back-Up Data'!D39)/'2005-06 Back-Up Data'!B39</f>
        <v>231.23288904899135</v>
      </c>
      <c r="I39" s="4">
        <f>('2005-06 Back-Up Data'!C39+'2005-06 Back-Up Data'!D39)/'2005-06 Back-Up Data'!L39</f>
        <v>0.12605162067701967</v>
      </c>
      <c r="J39" s="24">
        <f>'2005-06 Back-Up Data'!L39</f>
        <v>20369512</v>
      </c>
      <c r="K39" s="25">
        <f>'2005-06 Back-Up Data'!L39/'2005-06 Back-Up Data'!B39</f>
        <v>1834.4301152737753</v>
      </c>
      <c r="P39" s="2" t="str">
        <f>'2005-06 Back-Up Data'!A39</f>
        <v>Sullivan</v>
      </c>
      <c r="Q39" s="24">
        <f>'2005-06 Back-Up Data'!C39</f>
        <v>1404475</v>
      </c>
      <c r="R39" s="25">
        <f>'2005-06 Back-Up Data'!C39/'2005-06 Back-Up Data'!B39</f>
        <v>126.48369956772335</v>
      </c>
      <c r="S39" s="4">
        <f>'2005-06 Back-Up Data'!C39/'2005-06 Back-Up Data'!L39</f>
        <v>0.06894985996719018</v>
      </c>
      <c r="T39" s="24">
        <f>'2005-06 Back-Up Data'!D39</f>
        <v>1163135</v>
      </c>
      <c r="U39" s="25">
        <f>'2005-06 Back-Up Data'!D39/'2005-06 Back-Up Data'!B39</f>
        <v>104.749189481268</v>
      </c>
      <c r="V39" s="4">
        <f>'2005-06 Back-Up Data'!D39/'2005-06 Back-Up Data'!L39</f>
        <v>0.057101760709829474</v>
      </c>
      <c r="W39" s="25">
        <f>SUM('2005-06 Back-Up Data'!C39+'2005-06 Back-Up Data'!D39)/'2005-06 Back-Up Data'!B39</f>
        <v>231.23288904899135</v>
      </c>
      <c r="AB39" s="2" t="str">
        <f>'2005-06 Back-Up Data'!A39</f>
        <v>Sullivan</v>
      </c>
      <c r="AC39" s="24">
        <f>'2005-06 Back-Up Data'!E39</f>
        <v>4029216</v>
      </c>
      <c r="AD39" s="25">
        <f>'2005-06 Back-Up Data'!E39/'2005-06 Back-Up Data'!B39</f>
        <v>362.86167146974066</v>
      </c>
      <c r="AE39" s="4">
        <f>'2005-06 Back-Up Data'!E39/'2005-06 Back-Up Data'!L39</f>
        <v>0.19780621155774375</v>
      </c>
      <c r="AF39" s="24">
        <f>'2005-06 Back-Up Data'!F39</f>
        <v>10068708</v>
      </c>
      <c r="AG39" s="25">
        <f>'2005-06 Back-Up Data'!F39/'2005-06 Back-Up Data'!B39</f>
        <v>906.7640489913545</v>
      </c>
      <c r="AH39" s="4">
        <f>'2005-06 Back-Up Data'!F39/'2005-06 Back-Up Data'!L39</f>
        <v>0.49430285811461755</v>
      </c>
      <c r="AI39" s="24">
        <f>'2005-06 Back-Up Data'!G39</f>
        <v>341089</v>
      </c>
      <c r="AJ39" s="25">
        <f>'2005-06 Back-Up Data'!G39/'2005-06 Back-Up Data'!B39</f>
        <v>30.717669308357348</v>
      </c>
      <c r="AK39" s="4">
        <f>'2005-06 Back-Up Data'!G39/'2005-06 Back-Up Data'!L39</f>
        <v>0.01674507469791127</v>
      </c>
      <c r="AP39" s="2" t="str">
        <f>'2005-06 Back-Up Data'!A39</f>
        <v>Sullivan</v>
      </c>
      <c r="AQ39" s="24">
        <f>'2005-06 Back-Up Data'!H39</f>
        <v>2669980</v>
      </c>
      <c r="AR39" s="25">
        <f>'2005-06 Back-Up Data'!H39/'2005-06 Back-Up Data'!B39</f>
        <v>240.4520893371758</v>
      </c>
      <c r="AS39" s="4">
        <f>'2005-06 Back-Up Data'!H39/'2005-06 Back-Up Data'!L39</f>
        <v>0.1310772688123309</v>
      </c>
      <c r="AT39" s="24">
        <f>'2005-06 Back-Up Data'!I39</f>
        <v>529701</v>
      </c>
      <c r="AU39" s="25">
        <f>'2005-06 Back-Up Data'!I39/'2005-06 Back-Up Data'!B39</f>
        <v>47.70362031700288</v>
      </c>
      <c r="AV39" s="4">
        <f>'2005-06 Back-Up Data'!I39/'2005-06 Back-Up Data'!L39</f>
        <v>0.026004599422902227</v>
      </c>
      <c r="AW39" s="24">
        <f>'2005-06 Back-Up Data'!J39</f>
        <v>163208</v>
      </c>
      <c r="AX39" s="25">
        <f>'2005-06 Back-Up Data'!J39/'2005-06 Back-Up Data'!B39</f>
        <v>14.698126801152737</v>
      </c>
      <c r="AY39" s="4">
        <f>'2005-06 Back-Up Data'!J39/'2005-06 Back-Up Data'!L39</f>
        <v>0.008012366717474627</v>
      </c>
    </row>
    <row r="40" spans="3:51" ht="12.75">
      <c r="C40" s="2" t="str">
        <f>'2005-06 Back-Up Data'!A40</f>
        <v>Tompkins</v>
      </c>
      <c r="D40" s="24">
        <f>'2005-06 Back-Up Data'!K40</f>
        <v>20222073</v>
      </c>
      <c r="E40" s="25">
        <f>'2005-06 Back-Up Data'!K40/'2005-06 Back-Up Data'!B40</f>
        <v>1439.9083594417546</v>
      </c>
      <c r="F40" s="4">
        <f>'2005-06 Back-Up Data'!K40/'2005-06 Back-Up Data'!L40</f>
        <v>0.9001334037223065</v>
      </c>
      <c r="G40" s="24">
        <f>'2005-06 Back-Up Data'!C40+'2005-06 Back-Up Data'!D40</f>
        <v>2243567</v>
      </c>
      <c r="H40" s="25">
        <f>('2005-06 Back-Up Data'!C40+'2005-06 Back-Up Data'!D40)/'2005-06 Back-Up Data'!B40</f>
        <v>159.75270578182855</v>
      </c>
      <c r="I40" s="4">
        <f>('2005-06 Back-Up Data'!C40+'2005-06 Back-Up Data'!D40)/'2005-06 Back-Up Data'!L40</f>
        <v>0.0998665962776934</v>
      </c>
      <c r="J40" s="24">
        <f>'2005-06 Back-Up Data'!L40</f>
        <v>22465640</v>
      </c>
      <c r="K40" s="25">
        <f>'2005-06 Back-Up Data'!L40/'2005-06 Back-Up Data'!B40</f>
        <v>1599.6610652235831</v>
      </c>
      <c r="P40" s="2" t="str">
        <f>'2005-06 Back-Up Data'!A40</f>
        <v>Tompkins</v>
      </c>
      <c r="Q40" s="24">
        <f>'2005-06 Back-Up Data'!C40</f>
        <v>2048886</v>
      </c>
      <c r="R40" s="25">
        <f>'2005-06 Back-Up Data'!C40/'2005-06 Back-Up Data'!B40</f>
        <v>145.89048704072914</v>
      </c>
      <c r="S40" s="4">
        <f>'2005-06 Back-Up Data'!C40/'2005-06 Back-Up Data'!L40</f>
        <v>0.0912008738678266</v>
      </c>
      <c r="T40" s="24">
        <f>'2005-06 Back-Up Data'!D40</f>
        <v>194681</v>
      </c>
      <c r="U40" s="25">
        <f>'2005-06 Back-Up Data'!D40/'2005-06 Back-Up Data'!B40</f>
        <v>13.862218741099403</v>
      </c>
      <c r="V40" s="4">
        <f>'2005-06 Back-Up Data'!D40/'2005-06 Back-Up Data'!L40</f>
        <v>0.008665722409866801</v>
      </c>
      <c r="W40" s="25">
        <f>SUM('2005-06 Back-Up Data'!C40+'2005-06 Back-Up Data'!D40)/'2005-06 Back-Up Data'!B40</f>
        <v>159.75270578182855</v>
      </c>
      <c r="AB40" s="2" t="str">
        <f>'2005-06 Back-Up Data'!A40</f>
        <v>Tompkins</v>
      </c>
      <c r="AC40" s="24">
        <f>'2005-06 Back-Up Data'!E40</f>
        <v>4217594</v>
      </c>
      <c r="AD40" s="25">
        <f>'2005-06 Back-Up Data'!E40/'2005-06 Back-Up Data'!B40</f>
        <v>300.3128738251211</v>
      </c>
      <c r="AE40" s="4">
        <f>'2005-06 Back-Up Data'!E40/'2005-06 Back-Up Data'!L40</f>
        <v>0.1877353149075655</v>
      </c>
      <c r="AF40" s="24">
        <f>'2005-06 Back-Up Data'!F40</f>
        <v>7949685</v>
      </c>
      <c r="AG40" s="25">
        <f>'2005-06 Back-Up Data'!F40/'2005-06 Back-Up Data'!B40</f>
        <v>566.055610937055</v>
      </c>
      <c r="AH40" s="4">
        <f>'2005-06 Back-Up Data'!F40/'2005-06 Back-Up Data'!L40</f>
        <v>0.35385971643808056</v>
      </c>
      <c r="AI40" s="24">
        <f>'2005-06 Back-Up Data'!G40</f>
        <v>1039990</v>
      </c>
      <c r="AJ40" s="25">
        <f>'2005-06 Back-Up Data'!G40/'2005-06 Back-Up Data'!B40</f>
        <v>74.05226431216178</v>
      </c>
      <c r="AK40" s="4">
        <f>'2005-06 Back-Up Data'!G40/'2005-06 Back-Up Data'!L40</f>
        <v>0.04629247152540502</v>
      </c>
      <c r="AP40" s="2" t="str">
        <f>'2005-06 Back-Up Data'!A40</f>
        <v>Tompkins</v>
      </c>
      <c r="AQ40" s="24">
        <f>'2005-06 Back-Up Data'!H40</f>
        <v>2066355</v>
      </c>
      <c r="AR40" s="25">
        <f>'2005-06 Back-Up Data'!H40/'2005-06 Back-Up Data'!B40</f>
        <v>147.13436342922245</v>
      </c>
      <c r="AS40" s="4">
        <f>'2005-06 Back-Up Data'!H40/'2005-06 Back-Up Data'!L40</f>
        <v>0.09197846133028037</v>
      </c>
      <c r="AT40" s="24">
        <f>'2005-06 Back-Up Data'!I40</f>
        <v>2509096</v>
      </c>
      <c r="AU40" s="25">
        <f>'2005-06 Back-Up Data'!I40/'2005-06 Back-Up Data'!B40</f>
        <v>178.6596411278838</v>
      </c>
      <c r="AV40" s="4">
        <f>'2005-06 Back-Up Data'!I40/'2005-06 Back-Up Data'!L40</f>
        <v>0.11168593460947474</v>
      </c>
      <c r="AW40" s="24">
        <f>'2005-06 Back-Up Data'!J40</f>
        <v>2439353</v>
      </c>
      <c r="AX40" s="25">
        <f>'2005-06 Back-Up Data'!J40/'2005-06 Back-Up Data'!B40</f>
        <v>173.69360581031046</v>
      </c>
      <c r="AY40" s="4">
        <f>'2005-06 Back-Up Data'!J40/'2005-06 Back-Up Data'!L40</f>
        <v>0.10858150491150041</v>
      </c>
    </row>
    <row r="41" spans="3:51" ht="12.75">
      <c r="C41" s="2" t="str">
        <f>'2005-06 Back-Up Data'!A41</f>
        <v>Ulster</v>
      </c>
      <c r="D41" s="24">
        <f>'2005-06 Back-Up Data'!K41</f>
        <v>34381854</v>
      </c>
      <c r="E41" s="25">
        <f>'2005-06 Back-Up Data'!K41/'2005-06 Back-Up Data'!B41</f>
        <v>1316.9592063431264</v>
      </c>
      <c r="F41" s="4">
        <f>'2005-06 Back-Up Data'!K41/'2005-06 Back-Up Data'!L41</f>
        <v>0.9245949568727141</v>
      </c>
      <c r="G41" s="24">
        <f>'2005-06 Back-Up Data'!C41+'2005-06 Back-Up Data'!D41</f>
        <v>2804001</v>
      </c>
      <c r="H41" s="25">
        <f>('2005-06 Back-Up Data'!C41+'2005-06 Back-Up Data'!D41)/'2005-06 Back-Up Data'!B41</f>
        <v>107.40418278622592</v>
      </c>
      <c r="I41" s="4">
        <f>('2005-06 Back-Up Data'!C41+'2005-06 Back-Up Data'!D41)/'2005-06 Back-Up Data'!L41</f>
        <v>0.0754050431272859</v>
      </c>
      <c r="J41" s="24">
        <f>'2005-06 Back-Up Data'!L41</f>
        <v>37185855</v>
      </c>
      <c r="K41" s="25">
        <f>'2005-06 Back-Up Data'!L41/'2005-06 Back-Up Data'!B41</f>
        <v>1424.3633891293523</v>
      </c>
      <c r="P41" s="2" t="str">
        <f>'2005-06 Back-Up Data'!A41</f>
        <v>Ulster</v>
      </c>
      <c r="Q41" s="24">
        <f>'2005-06 Back-Up Data'!C41</f>
        <v>1994728</v>
      </c>
      <c r="R41" s="25">
        <f>'2005-06 Back-Up Data'!C41/'2005-06 Back-Up Data'!B41</f>
        <v>76.4058681579653</v>
      </c>
      <c r="S41" s="4">
        <f>'2005-06 Back-Up Data'!C41/'2005-06 Back-Up Data'!L41</f>
        <v>0.05364211741265597</v>
      </c>
      <c r="T41" s="24">
        <f>'2005-06 Back-Up Data'!D41</f>
        <v>809273</v>
      </c>
      <c r="U41" s="25">
        <f>'2005-06 Back-Up Data'!D41/'2005-06 Back-Up Data'!B41</f>
        <v>30.99831462826062</v>
      </c>
      <c r="V41" s="4">
        <f>'2005-06 Back-Up Data'!D41/'2005-06 Back-Up Data'!L41</f>
        <v>0.02176292571462993</v>
      </c>
      <c r="W41" s="25">
        <f>SUM('2005-06 Back-Up Data'!C41+'2005-06 Back-Up Data'!D41)/'2005-06 Back-Up Data'!B41</f>
        <v>107.40418278622592</v>
      </c>
      <c r="AB41" s="2" t="str">
        <f>'2005-06 Back-Up Data'!A41</f>
        <v>Ulster</v>
      </c>
      <c r="AC41" s="24">
        <f>'2005-06 Back-Up Data'!E41</f>
        <v>8728570</v>
      </c>
      <c r="AD41" s="25">
        <f>'2005-06 Back-Up Data'!E41/'2005-06 Back-Up Data'!B41</f>
        <v>334.33830007277743</v>
      </c>
      <c r="AE41" s="4">
        <f>'2005-06 Back-Up Data'!E41/'2005-06 Back-Up Data'!L41</f>
        <v>0.23472823201187656</v>
      </c>
      <c r="AF41" s="24">
        <f>'2005-06 Back-Up Data'!F41</f>
        <v>8448565</v>
      </c>
      <c r="AG41" s="25">
        <f>'2005-06 Back-Up Data'!F41/'2005-06 Back-Up Data'!B41</f>
        <v>323.6130156662964</v>
      </c>
      <c r="AH41" s="4">
        <f>'2005-06 Back-Up Data'!F41/'2005-06 Back-Up Data'!L41</f>
        <v>0.22719835270696345</v>
      </c>
      <c r="AI41" s="24">
        <f>'2005-06 Back-Up Data'!G41</f>
        <v>940661</v>
      </c>
      <c r="AJ41" s="25">
        <f>'2005-06 Back-Up Data'!G41/'2005-06 Back-Up Data'!B41</f>
        <v>36.030987857662694</v>
      </c>
      <c r="AK41" s="4">
        <f>'2005-06 Back-Up Data'!G41/'2005-06 Back-Up Data'!L41</f>
        <v>0.02529620469934065</v>
      </c>
      <c r="AP41" s="2" t="str">
        <f>'2005-06 Back-Up Data'!A41</f>
        <v>Ulster</v>
      </c>
      <c r="AQ41" s="24">
        <f>'2005-06 Back-Up Data'!H41</f>
        <v>2856093</v>
      </c>
      <c r="AR41" s="25">
        <f>'2005-06 Back-Up Data'!H41/'2005-06 Back-Up Data'!B41</f>
        <v>109.39950971003945</v>
      </c>
      <c r="AS41" s="4">
        <f>'2005-06 Back-Up Data'!H41/'2005-06 Back-Up Data'!L41</f>
        <v>0.07680589837184058</v>
      </c>
      <c r="AT41" s="24">
        <f>'2005-06 Back-Up Data'!I41</f>
        <v>4398167</v>
      </c>
      <c r="AU41" s="25">
        <f>'2005-06 Back-Up Data'!I41/'2005-06 Back-Up Data'!B41</f>
        <v>168.46696288351782</v>
      </c>
      <c r="AV41" s="4">
        <f>'2005-06 Back-Up Data'!I41/'2005-06 Back-Up Data'!L41</f>
        <v>0.11827526891609726</v>
      </c>
      <c r="AW41" s="24">
        <f>'2005-06 Back-Up Data'!J41</f>
        <v>9009798</v>
      </c>
      <c r="AX41" s="25">
        <f>'2005-06 Back-Up Data'!J41/'2005-06 Back-Up Data'!B41</f>
        <v>345.1104301528326</v>
      </c>
      <c r="AY41" s="4">
        <f>'2005-06 Back-Up Data'!J41/'2005-06 Back-Up Data'!L41</f>
        <v>0.2422910001665956</v>
      </c>
    </row>
    <row r="42" spans="3:51" ht="12.75">
      <c r="C42" s="2" t="str">
        <f>'2005-06 Back-Up Data'!A42</f>
        <v>Washington</v>
      </c>
      <c r="D42" s="24">
        <f>'2005-06 Back-Up Data'!K42</f>
        <v>48555546</v>
      </c>
      <c r="E42" s="25">
        <f>'2005-06 Back-Up Data'!K42/'2005-06 Back-Up Data'!B42</f>
        <v>1101.257535551473</v>
      </c>
      <c r="F42" s="4">
        <f>'2005-06 Back-Up Data'!K42/'2005-06 Back-Up Data'!L42</f>
        <v>0.9022336959118097</v>
      </c>
      <c r="G42" s="24">
        <f>'2005-06 Back-Up Data'!C42+'2005-06 Back-Up Data'!D42</f>
        <v>5261493</v>
      </c>
      <c r="H42" s="25">
        <f>('2005-06 Back-Up Data'!C42+'2005-06 Back-Up Data'!D42)/'2005-06 Back-Up Data'!B42</f>
        <v>119.33258488126829</v>
      </c>
      <c r="I42" s="4">
        <f>('2005-06 Back-Up Data'!C42+'2005-06 Back-Up Data'!D42)/'2005-06 Back-Up Data'!L42</f>
        <v>0.09776630408819036</v>
      </c>
      <c r="J42" s="24">
        <f>'2005-06 Back-Up Data'!L42</f>
        <v>53817039</v>
      </c>
      <c r="K42" s="25">
        <f>'2005-06 Back-Up Data'!L42/'2005-06 Back-Up Data'!B42</f>
        <v>1220.5901204327413</v>
      </c>
      <c r="P42" s="2" t="str">
        <f>'2005-06 Back-Up Data'!A42</f>
        <v>Washington</v>
      </c>
      <c r="Q42" s="24">
        <f>'2005-06 Back-Up Data'!C42</f>
        <v>4015526</v>
      </c>
      <c r="R42" s="25">
        <f>'2005-06 Back-Up Data'!C42/'2005-06 Back-Up Data'!B42</f>
        <v>91.07359778639632</v>
      </c>
      <c r="S42" s="4">
        <f>'2005-06 Back-Up Data'!C42/'2005-06 Back-Up Data'!L42</f>
        <v>0.07461439861081914</v>
      </c>
      <c r="T42" s="24">
        <f>'2005-06 Back-Up Data'!D42</f>
        <v>1245967</v>
      </c>
      <c r="U42" s="25">
        <f>'2005-06 Back-Up Data'!D42/'2005-06 Back-Up Data'!B42</f>
        <v>28.25898709487197</v>
      </c>
      <c r="V42" s="4">
        <f>'2005-06 Back-Up Data'!D42/'2005-06 Back-Up Data'!L42</f>
        <v>0.02315190547737121</v>
      </c>
      <c r="W42" s="25">
        <f>SUM('2005-06 Back-Up Data'!C42+'2005-06 Back-Up Data'!D42)/'2005-06 Back-Up Data'!B42</f>
        <v>119.33258488126829</v>
      </c>
      <c r="AB42" s="2" t="str">
        <f>'2005-06 Back-Up Data'!A42</f>
        <v>Washington</v>
      </c>
      <c r="AC42" s="24">
        <f>'2005-06 Back-Up Data'!E42</f>
        <v>11022247</v>
      </c>
      <c r="AD42" s="25">
        <f>'2005-06 Back-Up Data'!E42/'2005-06 Back-Up Data'!B42</f>
        <v>249.98859177609944</v>
      </c>
      <c r="AE42" s="4">
        <f>'2005-06 Back-Up Data'!E42/'2005-06 Back-Up Data'!L42</f>
        <v>0.20480961429334676</v>
      </c>
      <c r="AF42" s="24">
        <f>'2005-06 Back-Up Data'!F42</f>
        <v>22156426</v>
      </c>
      <c r="AG42" s="25">
        <f>'2005-06 Back-Up Data'!F42/'2005-06 Back-Up Data'!B42</f>
        <v>502.51584223537685</v>
      </c>
      <c r="AH42" s="4">
        <f>'2005-06 Back-Up Data'!F42/'2005-06 Back-Up Data'!L42</f>
        <v>0.4116990903197034</v>
      </c>
      <c r="AI42" s="24">
        <f>'2005-06 Back-Up Data'!G42</f>
        <v>2938824</v>
      </c>
      <c r="AJ42" s="25">
        <f>'2005-06 Back-Up Data'!G42/'2005-06 Back-Up Data'!B42</f>
        <v>66.65360277607675</v>
      </c>
      <c r="AK42" s="4">
        <f>'2005-06 Back-Up Data'!G42/'2005-06 Back-Up Data'!L42</f>
        <v>0.054607686610183066</v>
      </c>
      <c r="AP42" s="2" t="str">
        <f>'2005-06 Back-Up Data'!A42</f>
        <v>Washington</v>
      </c>
      <c r="AQ42" s="24">
        <f>'2005-06 Back-Up Data'!H42</f>
        <v>4164693</v>
      </c>
      <c r="AR42" s="25">
        <f>'2005-06 Back-Up Data'!H42/'2005-06 Back-Up Data'!B42</f>
        <v>94.45675988296931</v>
      </c>
      <c r="AS42" s="4">
        <f>'2005-06 Back-Up Data'!H42/'2005-06 Back-Up Data'!L42</f>
        <v>0.07738614158984108</v>
      </c>
      <c r="AT42" s="24">
        <f>'2005-06 Back-Up Data'!I42</f>
        <v>4629492</v>
      </c>
      <c r="AU42" s="25">
        <f>'2005-06 Back-Up Data'!I42/'2005-06 Back-Up Data'!B42</f>
        <v>104.99857113696673</v>
      </c>
      <c r="AV42" s="4">
        <f>'2005-06 Back-Up Data'!I42/'2005-06 Back-Up Data'!L42</f>
        <v>0.08602279289278625</v>
      </c>
      <c r="AW42" s="24">
        <f>'2005-06 Back-Up Data'!J42</f>
        <v>3643864</v>
      </c>
      <c r="AX42" s="25">
        <f>'2005-06 Back-Up Data'!J42/'2005-06 Back-Up Data'!B42</f>
        <v>82.64416774398403</v>
      </c>
      <c r="AY42" s="4">
        <f>'2005-06 Back-Up Data'!J42/'2005-06 Back-Up Data'!L42</f>
        <v>0.06770837020594908</v>
      </c>
    </row>
    <row r="43" spans="3:51" ht="12.75">
      <c r="C43" s="2" t="str">
        <f>'2005-06 Back-Up Data'!A43</f>
        <v>Westchester 2</v>
      </c>
      <c r="D43" s="24">
        <f>'2005-06 Back-Up Data'!K43</f>
        <v>107686301</v>
      </c>
      <c r="E43" s="25">
        <f>'2005-06 Back-Up Data'!K43/'2005-06 Back-Up Data'!B43</f>
        <v>1406.3220848079611</v>
      </c>
      <c r="F43" s="4">
        <f>'2005-06 Back-Up Data'!K43/'2005-06 Back-Up Data'!L43</f>
        <v>0.9184533240128739</v>
      </c>
      <c r="G43" s="24">
        <f>'2005-06 Back-Up Data'!C43+'2005-06 Back-Up Data'!D43</f>
        <v>9561139</v>
      </c>
      <c r="H43" s="25">
        <f>('2005-06 Back-Up Data'!C43+'2005-06 Back-Up Data'!D43)/'2005-06 Back-Up Data'!B43</f>
        <v>124.8630587805101</v>
      </c>
      <c r="I43" s="4">
        <f>('2005-06 Back-Up Data'!C43+'2005-06 Back-Up Data'!D43)/'2005-06 Back-Up Data'!L43</f>
        <v>0.08154667598712603</v>
      </c>
      <c r="J43" s="24">
        <f>'2005-06 Back-Up Data'!L43</f>
        <v>117247440</v>
      </c>
      <c r="K43" s="25">
        <f>'2005-06 Back-Up Data'!L43/'2005-06 Back-Up Data'!B43</f>
        <v>1531.1851435884712</v>
      </c>
      <c r="P43" s="2" t="str">
        <f>'2005-06 Back-Up Data'!A43</f>
        <v>Westchester 2</v>
      </c>
      <c r="Q43" s="24">
        <f>'2005-06 Back-Up Data'!C43</f>
        <v>6804805</v>
      </c>
      <c r="R43" s="25">
        <f>'2005-06 Back-Up Data'!C43/'2005-06 Back-Up Data'!B43</f>
        <v>88.86689825395375</v>
      </c>
      <c r="S43" s="4">
        <f>'2005-06 Back-Up Data'!C43/'2005-06 Back-Up Data'!L43</f>
        <v>0.05803798360117714</v>
      </c>
      <c r="T43" s="24">
        <f>'2005-06 Back-Up Data'!D43</f>
        <v>2756334</v>
      </c>
      <c r="U43" s="25">
        <f>'2005-06 Back-Up Data'!D43/'2005-06 Back-Up Data'!B43</f>
        <v>35.99616052655636</v>
      </c>
      <c r="V43" s="4">
        <f>'2005-06 Back-Up Data'!D43/'2005-06 Back-Up Data'!L43</f>
        <v>0.023508692385948896</v>
      </c>
      <c r="W43" s="25">
        <f>SUM('2005-06 Back-Up Data'!C43+'2005-06 Back-Up Data'!D43)/'2005-06 Back-Up Data'!B43</f>
        <v>124.8630587805101</v>
      </c>
      <c r="AB43" s="2" t="str">
        <f>'2005-06 Back-Up Data'!A43</f>
        <v>Westchester 2</v>
      </c>
      <c r="AC43" s="24">
        <f>'2005-06 Back-Up Data'!E43</f>
        <v>8127946</v>
      </c>
      <c r="AD43" s="25">
        <f>'2005-06 Back-Up Data'!E43/'2005-06 Back-Up Data'!B43</f>
        <v>106.14637013046374</v>
      </c>
      <c r="AE43" s="4">
        <f>'2005-06 Back-Up Data'!E43/'2005-06 Back-Up Data'!L43</f>
        <v>0.06932301464321951</v>
      </c>
      <c r="AF43" s="24">
        <f>'2005-06 Back-Up Data'!F43</f>
        <v>41769909</v>
      </c>
      <c r="AG43" s="25">
        <f>'2005-06 Back-Up Data'!F43/'2005-06 Back-Up Data'!B43</f>
        <v>545.4913481253183</v>
      </c>
      <c r="AH43" s="4">
        <f>'2005-06 Back-Up Data'!F43/'2005-06 Back-Up Data'!L43</f>
        <v>0.3562543369816859</v>
      </c>
      <c r="AI43" s="24">
        <f>'2005-06 Back-Up Data'!G43</f>
        <v>1398859</v>
      </c>
      <c r="AJ43" s="25">
        <f>'2005-06 Back-Up Data'!G43/'2005-06 Back-Up Data'!B43</f>
        <v>18.268306060883077</v>
      </c>
      <c r="AK43" s="4">
        <f>'2005-06 Back-Up Data'!G43/'2005-06 Back-Up Data'!L43</f>
        <v>0.011930827658156118</v>
      </c>
      <c r="AP43" s="2" t="str">
        <f>'2005-06 Back-Up Data'!A43</f>
        <v>Westchester 2</v>
      </c>
      <c r="AQ43" s="24">
        <f>'2005-06 Back-Up Data'!H43</f>
        <v>5323706</v>
      </c>
      <c r="AR43" s="25">
        <f>'2005-06 Back-Up Data'!H43/'2005-06 Back-Up Data'!B43</f>
        <v>69.52458438352944</v>
      </c>
      <c r="AS43" s="4">
        <f>'2005-06 Back-Up Data'!H43/'2005-06 Back-Up Data'!L43</f>
        <v>0.045405733378912155</v>
      </c>
      <c r="AT43" s="24">
        <f>'2005-06 Back-Up Data'!I43</f>
        <v>29726222</v>
      </c>
      <c r="AU43" s="25">
        <f>'2005-06 Back-Up Data'!I43/'2005-06 Back-Up Data'!B43</f>
        <v>388.2076188734933</v>
      </c>
      <c r="AV43" s="4">
        <f>'2005-06 Back-Up Data'!I43/'2005-06 Back-Up Data'!L43</f>
        <v>0.25353408142642603</v>
      </c>
      <c r="AW43" s="24">
        <f>'2005-06 Back-Up Data'!J43</f>
        <v>21339659</v>
      </c>
      <c r="AX43" s="25">
        <f>'2005-06 Back-Up Data'!J43/'2005-06 Back-Up Data'!B43</f>
        <v>278.6838572342732</v>
      </c>
      <c r="AY43" s="4">
        <f>'2005-06 Back-Up Data'!J43/'2005-06 Back-Up Data'!L43</f>
        <v>0.18200532992447427</v>
      </c>
    </row>
    <row r="44" spans="3:51" ht="12.75">
      <c r="C44" s="6" t="s">
        <v>55</v>
      </c>
      <c r="D44" s="20">
        <f>SUM(D6:D43)</f>
        <v>2013488695</v>
      </c>
      <c r="E44" s="7"/>
      <c r="F44" s="9"/>
      <c r="G44" s="20">
        <f>SUM(G6:G43)</f>
        <v>201367320</v>
      </c>
      <c r="H44" s="7"/>
      <c r="I44" s="9"/>
      <c r="J44" s="12">
        <f>+SUM(J6:J43)</f>
        <v>2214856015</v>
      </c>
      <c r="K44" s="7"/>
      <c r="P44" s="6" t="s">
        <v>55</v>
      </c>
      <c r="Q44" s="20">
        <f>SUM(Q6:Q43)</f>
        <v>137406303</v>
      </c>
      <c r="R44" s="12"/>
      <c r="S44" s="13"/>
      <c r="T44" s="20">
        <f>+SUM(T6:T43)</f>
        <v>63961017</v>
      </c>
      <c r="U44" s="12"/>
      <c r="V44" s="13"/>
      <c r="W44" s="12"/>
      <c r="AB44" s="6" t="s">
        <v>55</v>
      </c>
      <c r="AC44" s="20">
        <f>SUM(AC6:AC43)</f>
        <v>305192585</v>
      </c>
      <c r="AD44" s="12"/>
      <c r="AE44" s="13"/>
      <c r="AF44" s="20">
        <f>SUM(AF6:AF43)</f>
        <v>819870022</v>
      </c>
      <c r="AG44" s="12"/>
      <c r="AH44" s="13"/>
      <c r="AI44" s="20">
        <f>SUM(AI6:AI43)</f>
        <v>106275314</v>
      </c>
      <c r="AJ44" s="12"/>
      <c r="AK44" s="13"/>
      <c r="AP44" s="6" t="s">
        <v>55</v>
      </c>
      <c r="AQ44" s="20">
        <f>SUM(AQ6:AQ43)</f>
        <v>163916748</v>
      </c>
      <c r="AR44" s="12"/>
      <c r="AS44" s="13"/>
      <c r="AT44" s="20">
        <f>SUM(AT6:AT43)</f>
        <v>285249661</v>
      </c>
      <c r="AU44" s="12"/>
      <c r="AV44" s="13"/>
      <c r="AW44" s="20">
        <f>SUM(AW6:AW43)</f>
        <v>336290965</v>
      </c>
      <c r="AX44" s="12"/>
      <c r="AY44" s="13"/>
    </row>
    <row r="45" spans="3:51" ht="12.75">
      <c r="C45" s="6" t="s">
        <v>56</v>
      </c>
      <c r="D45" s="21"/>
      <c r="E45" s="12">
        <f>AVERAGE(E6:E43)</f>
        <v>1362.854290353629</v>
      </c>
      <c r="F45" s="13">
        <f>AVERAGE(F6:F43)</f>
        <v>0.9087570169317699</v>
      </c>
      <c r="G45" s="21"/>
      <c r="H45" s="12">
        <f>AVERAGE(H6:H43)</f>
        <v>134.92204113980316</v>
      </c>
      <c r="I45" s="13">
        <f>AVERAGE(I6:I43)</f>
        <v>0.09124298306823009</v>
      </c>
      <c r="J45" s="8"/>
      <c r="K45" s="8">
        <f>AVERAGE(K6:K43)</f>
        <v>1497.7763314934323</v>
      </c>
      <c r="P45" s="6" t="s">
        <v>56</v>
      </c>
      <c r="Q45" s="20"/>
      <c r="R45" s="12">
        <f>AVERAGE(R6:R43)</f>
        <v>91.50442598046712</v>
      </c>
      <c r="S45" s="13">
        <f>AVERAGE(S6:S43)</f>
        <v>0.06233596465006596</v>
      </c>
      <c r="T45" s="20"/>
      <c r="U45" s="12">
        <f>AVERAGE(U6:U43)</f>
        <v>43.417615159336044</v>
      </c>
      <c r="V45" s="13">
        <f>AVERAGE(V6:V43)</f>
        <v>0.028614964216727736</v>
      </c>
      <c r="W45" s="12">
        <f>AVERAGE(W6:W43)</f>
        <v>134.92204113980316</v>
      </c>
      <c r="AB45" s="6" t="s">
        <v>56</v>
      </c>
      <c r="AC45" s="20"/>
      <c r="AD45" s="12">
        <f>AVERAGE(AD6:AD43)</f>
        <v>240.85050450831974</v>
      </c>
      <c r="AE45" s="13">
        <f>AVERAGE(AE6:AE43)</f>
        <v>0.16099600820742568</v>
      </c>
      <c r="AF45" s="20"/>
      <c r="AG45" s="12">
        <f>AVERAGE(AG6:AG43)</f>
        <v>518.9733514246785</v>
      </c>
      <c r="AH45" s="13">
        <f>AVERAGE(AH6:AH43)</f>
        <v>0.34763944853183226</v>
      </c>
      <c r="AI45" s="20"/>
      <c r="AJ45" s="12">
        <f>AVERAGE(AJ6:AJ43)</f>
        <v>93.25063222023556</v>
      </c>
      <c r="AK45" s="13">
        <f>AVERAGE(AK6:AK43)</f>
        <v>0.05911575868680056</v>
      </c>
      <c r="AP45" s="6" t="s">
        <v>56</v>
      </c>
      <c r="AQ45" s="20"/>
      <c r="AR45" s="12">
        <f>AVERAGE(AR6:AR43)</f>
        <v>116.03506103845764</v>
      </c>
      <c r="AS45" s="13">
        <f>AVERAGE(AS6:AS43)</f>
        <v>0.07883728857512709</v>
      </c>
      <c r="AT45" s="20"/>
      <c r="AU45" s="12">
        <f>AVERAGE(AU6:AU43)</f>
        <v>183.0972877083674</v>
      </c>
      <c r="AV45" s="13">
        <f>AVERAGE(AV6:AV43)</f>
        <v>0.12163839541946812</v>
      </c>
      <c r="AW45" s="20"/>
      <c r="AX45" s="12">
        <f>AVERAGE(AX6:AX43)</f>
        <v>210.64745345357042</v>
      </c>
      <c r="AY45" s="13">
        <f>AVERAGE(AY6:AY43)</f>
        <v>0.14053011751111616</v>
      </c>
    </row>
    <row r="46" spans="3:51" ht="12.75">
      <c r="C46" s="6" t="s">
        <v>57</v>
      </c>
      <c r="D46" s="21"/>
      <c r="E46" s="12">
        <f>MEDIAN(E6:E43)</f>
        <v>1343.8577947219553</v>
      </c>
      <c r="F46" s="13">
        <f>MEDIAN(F6:F43)</f>
        <v>0.9082158753487753</v>
      </c>
      <c r="G46" s="21"/>
      <c r="H46" s="8">
        <f>MEDIAN(H6:H43)</f>
        <v>125.45321059180543</v>
      </c>
      <c r="I46" s="13">
        <f>MEDIAN(I6:I43)</f>
        <v>0.09178412465122462</v>
      </c>
      <c r="J46" s="8"/>
      <c r="K46" s="8">
        <f>MEDIAN(K6:K43)</f>
        <v>1494.670755312809</v>
      </c>
      <c r="P46" s="6" t="s">
        <v>57</v>
      </c>
      <c r="Q46" s="20"/>
      <c r="R46" s="12">
        <f>MEDIAN(R6:R43)</f>
        <v>86.70243468407462</v>
      </c>
      <c r="S46" s="13">
        <f>MEDIAN(S6:S43)</f>
        <v>0.05971677858495037</v>
      </c>
      <c r="T46" s="20"/>
      <c r="U46" s="12">
        <f>MEDIAN(U6:U43)</f>
        <v>35.49118296831105</v>
      </c>
      <c r="V46" s="13">
        <f>MEDIAN(V6:V43)</f>
        <v>0.025033547602234606</v>
      </c>
      <c r="W46" s="12">
        <f>MEDIAN(W6:W43)</f>
        <v>125.45321059180543</v>
      </c>
      <c r="AB46" s="6" t="s">
        <v>71</v>
      </c>
      <c r="AC46" s="20"/>
      <c r="AD46" s="12">
        <f>MEDIAN(AD6:AD43)</f>
        <v>245.83358667185234</v>
      </c>
      <c r="AE46" s="13">
        <f>MEDIAN(AE6:AE43)</f>
        <v>0.17147217046342128</v>
      </c>
      <c r="AF46" s="20"/>
      <c r="AG46" s="12">
        <f>MEDIAN(AG6:AG43)</f>
        <v>491.269065858243</v>
      </c>
      <c r="AH46" s="13">
        <f>MEDIAN(AH6:AH43)</f>
        <v>0.35703631384241524</v>
      </c>
      <c r="AI46" s="20"/>
      <c r="AJ46" s="12">
        <f>MEDIAN(AJ6:AJ43)</f>
        <v>70.35293354411927</v>
      </c>
      <c r="AK46" s="13">
        <f>MEDIAN(AK6:AK43)</f>
        <v>0.05144822468592538</v>
      </c>
      <c r="AP46" s="6" t="s">
        <v>57</v>
      </c>
      <c r="AQ46" s="20"/>
      <c r="AR46" s="12">
        <f>MEDIAN(AR6:AR43)</f>
        <v>102.83779220580035</v>
      </c>
      <c r="AS46" s="13">
        <f>MEDIAN(AS6:AS43)</f>
        <v>0.07690840750514305</v>
      </c>
      <c r="AT46" s="20"/>
      <c r="AU46" s="12">
        <f>MEDIAN(AU6:AU43)</f>
        <v>162.35336480134785</v>
      </c>
      <c r="AV46" s="13">
        <f>MEDIAN(AV6:AV43)</f>
        <v>0.11339290494715557</v>
      </c>
      <c r="AW46" s="20"/>
      <c r="AX46" s="12">
        <f>MEDIAN(AX6:AX43)</f>
        <v>172.16240141312403</v>
      </c>
      <c r="AY46" s="13">
        <f>MEDIAN(AY6:AY43)</f>
        <v>0.12966983348098654</v>
      </c>
    </row>
    <row r="47" spans="6:9" ht="12.75">
      <c r="F47" s="5"/>
      <c r="I47" s="5"/>
    </row>
    <row r="48" ht="12.75">
      <c r="I48" s="5"/>
    </row>
  </sheetData>
  <mergeCells count="4">
    <mergeCell ref="C1:K1"/>
    <mergeCell ref="P1:W1"/>
    <mergeCell ref="AB1:AK1"/>
    <mergeCell ref="AP1:AY1"/>
  </mergeCells>
  <printOptions/>
  <pageMargins left="0.53" right="0.43" top="1" bottom="1" header="0.5" footer="0.5"/>
  <pageSetup horizontalDpi="600" verticalDpi="600" orientation="landscape" scale="75" r:id="rId1"/>
  <colBreaks count="3" manualBreakCount="3">
    <brk id="13" max="46" man="1"/>
    <brk id="25" max="46" man="1"/>
    <brk id="39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workbookViewId="0" topLeftCell="A1">
      <selection activeCell="M46" sqref="M46"/>
    </sheetView>
  </sheetViews>
  <sheetFormatPr defaultColWidth="9.140625" defaultRowHeight="12.75"/>
  <cols>
    <col min="1" max="1" width="11.7109375" style="0" customWidth="1"/>
    <col min="3" max="16" width="14.7109375" style="0" customWidth="1"/>
  </cols>
  <sheetData>
    <row r="1" ht="12.75">
      <c r="A1" t="s">
        <v>88</v>
      </c>
    </row>
    <row r="2" ht="12.75">
      <c r="A2" t="s">
        <v>89</v>
      </c>
    </row>
    <row r="3" spans="1:16" ht="12.75">
      <c r="A3" s="2"/>
      <c r="B3" s="2" t="s">
        <v>86</v>
      </c>
      <c r="C3" s="17" t="s">
        <v>11</v>
      </c>
      <c r="F3" s="2" t="s">
        <v>65</v>
      </c>
      <c r="H3" s="17" t="s">
        <v>11</v>
      </c>
      <c r="I3" s="17" t="s">
        <v>16</v>
      </c>
      <c r="K3" s="17" t="s">
        <v>19</v>
      </c>
      <c r="L3" s="17" t="s">
        <v>21</v>
      </c>
      <c r="P3" s="2"/>
    </row>
    <row r="4" spans="1:16" ht="12.75">
      <c r="A4" s="26" t="s">
        <v>47</v>
      </c>
      <c r="B4" s="26" t="s">
        <v>87</v>
      </c>
      <c r="C4" s="27" t="s">
        <v>12</v>
      </c>
      <c r="D4" s="27" t="s">
        <v>13</v>
      </c>
      <c r="E4" s="27" t="s">
        <v>81</v>
      </c>
      <c r="F4" s="27" t="s">
        <v>64</v>
      </c>
      <c r="G4" s="27" t="s">
        <v>14</v>
      </c>
      <c r="H4" s="27" t="s">
        <v>15</v>
      </c>
      <c r="I4" s="27" t="s">
        <v>17</v>
      </c>
      <c r="J4" s="27" t="s">
        <v>18</v>
      </c>
      <c r="K4" s="27" t="s">
        <v>20</v>
      </c>
      <c r="L4" s="27" t="s">
        <v>19</v>
      </c>
      <c r="M4" s="34" t="s">
        <v>90</v>
      </c>
      <c r="N4" s="34" t="s">
        <v>90</v>
      </c>
      <c r="O4" s="35" t="s">
        <v>90</v>
      </c>
      <c r="P4" s="2"/>
    </row>
    <row r="5" spans="3:15" ht="12.75">
      <c r="C5" s="16"/>
      <c r="D5" s="16"/>
      <c r="E5" s="16"/>
      <c r="F5" s="16"/>
      <c r="G5" s="16"/>
      <c r="H5" s="16"/>
      <c r="I5" s="16"/>
      <c r="J5" s="16"/>
      <c r="K5" s="16">
        <f aca="true" t="shared" si="0" ref="K5:K43">SUM(E5:J5)</f>
        <v>0</v>
      </c>
      <c r="L5" s="16">
        <f aca="true" t="shared" si="1" ref="L5:L43">SUM(C5:J5)</f>
        <v>0</v>
      </c>
      <c r="M5" s="16"/>
      <c r="N5" s="18" t="s">
        <v>91</v>
      </c>
      <c r="O5" t="s">
        <v>90</v>
      </c>
    </row>
    <row r="6" spans="1:15" ht="12.75">
      <c r="A6" s="1" t="s">
        <v>22</v>
      </c>
      <c r="B6" s="28">
        <v>71397</v>
      </c>
      <c r="C6" s="29">
        <v>5565880</v>
      </c>
      <c r="D6" s="29">
        <v>2089422</v>
      </c>
      <c r="E6" s="29">
        <v>9593298</v>
      </c>
      <c r="F6" s="29">
        <v>29561711</v>
      </c>
      <c r="G6" s="29">
        <v>4481637</v>
      </c>
      <c r="H6" s="30">
        <v>6211653</v>
      </c>
      <c r="I6" s="29">
        <v>6662785</v>
      </c>
      <c r="J6" s="29">
        <v>18582008</v>
      </c>
      <c r="K6" s="29">
        <f t="shared" si="0"/>
        <v>75093092</v>
      </c>
      <c r="L6" s="29">
        <f t="shared" si="1"/>
        <v>82748394</v>
      </c>
      <c r="M6" s="30" t="s">
        <v>90</v>
      </c>
      <c r="N6" s="29"/>
      <c r="O6" s="31" t="s">
        <v>90</v>
      </c>
    </row>
    <row r="7" spans="1:15" ht="12.75">
      <c r="A7" s="1" t="s">
        <v>23</v>
      </c>
      <c r="B7" s="28">
        <v>35932</v>
      </c>
      <c r="C7" s="16">
        <v>2503147</v>
      </c>
      <c r="D7" s="16">
        <v>1739638</v>
      </c>
      <c r="E7" s="16">
        <v>6465445</v>
      </c>
      <c r="F7" s="16">
        <v>12544883</v>
      </c>
      <c r="G7" s="16">
        <v>3240766</v>
      </c>
      <c r="H7" s="16">
        <v>8871395</v>
      </c>
      <c r="I7" s="16">
        <v>7496592</v>
      </c>
      <c r="J7" s="16">
        <v>15397657</v>
      </c>
      <c r="K7" s="16">
        <f t="shared" si="0"/>
        <v>54016738</v>
      </c>
      <c r="L7" s="16">
        <f t="shared" si="1"/>
        <v>58259523</v>
      </c>
      <c r="M7" s="18" t="s">
        <v>90</v>
      </c>
      <c r="N7" s="18" t="s">
        <v>91</v>
      </c>
      <c r="O7" s="18" t="s">
        <v>90</v>
      </c>
    </row>
    <row r="8" spans="1:15" ht="12.75">
      <c r="A8" s="1" t="s">
        <v>24</v>
      </c>
      <c r="B8" s="28">
        <v>20573</v>
      </c>
      <c r="C8" s="16">
        <v>2365000</v>
      </c>
      <c r="D8" s="16">
        <v>2006000</v>
      </c>
      <c r="E8" s="16">
        <v>6908665</v>
      </c>
      <c r="F8" s="16">
        <f>11778863-3800</f>
        <v>11775063</v>
      </c>
      <c r="G8" s="16">
        <v>5203000</v>
      </c>
      <c r="H8" s="16">
        <f>213140+4215030</f>
        <v>4428170</v>
      </c>
      <c r="I8" s="16">
        <f>3120926+2082538+1660098</f>
        <v>6863562</v>
      </c>
      <c r="J8" s="16">
        <v>6262541</v>
      </c>
      <c r="K8" s="16">
        <f t="shared" si="0"/>
        <v>41441001</v>
      </c>
      <c r="L8" s="16">
        <f t="shared" si="1"/>
        <v>45812001</v>
      </c>
      <c r="M8" s="18" t="s">
        <v>90</v>
      </c>
      <c r="N8" s="18" t="s">
        <v>90</v>
      </c>
      <c r="O8" t="s">
        <v>90</v>
      </c>
    </row>
    <row r="9" spans="1:15" ht="12.75">
      <c r="A9" s="1" t="s">
        <v>25</v>
      </c>
      <c r="B9" s="28">
        <v>14745</v>
      </c>
      <c r="C9" s="16">
        <v>1213302</v>
      </c>
      <c r="D9" s="16">
        <v>357177</v>
      </c>
      <c r="E9" s="16">
        <v>5033742</v>
      </c>
      <c r="F9" s="16">
        <f>6176948+66757</f>
        <v>6243705</v>
      </c>
      <c r="G9" s="16">
        <f>772285</f>
        <v>772285</v>
      </c>
      <c r="H9" s="16">
        <f>343768+2912780</f>
        <v>3256548</v>
      </c>
      <c r="I9" s="16">
        <f>488996+575517+1313416</f>
        <v>2377929</v>
      </c>
      <c r="J9" s="16">
        <v>2515957</v>
      </c>
      <c r="K9" s="16">
        <f t="shared" si="0"/>
        <v>20200166</v>
      </c>
      <c r="L9" s="16">
        <f t="shared" si="1"/>
        <v>21770645</v>
      </c>
      <c r="M9" s="18" t="s">
        <v>90</v>
      </c>
      <c r="N9" s="18" t="s">
        <v>90</v>
      </c>
      <c r="O9" t="s">
        <v>90</v>
      </c>
    </row>
    <row r="10" spans="1:15" ht="12.75">
      <c r="A10" s="1" t="s">
        <v>26</v>
      </c>
      <c r="B10" s="28">
        <v>16512</v>
      </c>
      <c r="C10" s="16">
        <v>1407627</v>
      </c>
      <c r="D10" s="16">
        <v>673601</v>
      </c>
      <c r="E10" s="16">
        <v>4971484</v>
      </c>
      <c r="F10" s="16">
        <v>12753750</v>
      </c>
      <c r="G10" s="16">
        <f>239180+2352348</f>
        <v>2591528</v>
      </c>
      <c r="H10" s="16">
        <f>169480+670096</f>
        <v>839576</v>
      </c>
      <c r="I10" s="16">
        <f>432045+683606+849926</f>
        <v>1965577</v>
      </c>
      <c r="J10" s="16">
        <v>2511150</v>
      </c>
      <c r="K10" s="16">
        <f t="shared" si="0"/>
        <v>25633065</v>
      </c>
      <c r="L10" s="16">
        <f t="shared" si="1"/>
        <v>27714293</v>
      </c>
      <c r="M10" s="18" t="s">
        <v>90</v>
      </c>
      <c r="N10" s="18" t="s">
        <v>90</v>
      </c>
      <c r="O10" t="s">
        <v>90</v>
      </c>
    </row>
    <row r="11" spans="1:15" ht="12.75">
      <c r="A11" s="1" t="s">
        <v>48</v>
      </c>
      <c r="B11" s="28">
        <v>15657</v>
      </c>
      <c r="C11" s="16">
        <v>1733294</v>
      </c>
      <c r="D11" s="16">
        <v>987000</v>
      </c>
      <c r="E11" s="16">
        <v>5145096</v>
      </c>
      <c r="F11" s="16">
        <f>8211983+15000</f>
        <v>8226983</v>
      </c>
      <c r="G11" s="16">
        <v>1427775</v>
      </c>
      <c r="H11" s="16">
        <f>192910+1629401</f>
        <v>1822311</v>
      </c>
      <c r="I11" s="16">
        <f>1833701+660860+3277873</f>
        <v>5772434</v>
      </c>
      <c r="J11" s="16">
        <v>3779706</v>
      </c>
      <c r="K11" s="16">
        <f t="shared" si="0"/>
        <v>26174305</v>
      </c>
      <c r="L11" s="16">
        <f t="shared" si="1"/>
        <v>28894599</v>
      </c>
      <c r="M11" s="18" t="s">
        <v>90</v>
      </c>
      <c r="N11" s="18" t="s">
        <v>90</v>
      </c>
      <c r="O11" t="s">
        <v>90</v>
      </c>
    </row>
    <row r="12" spans="1:15" ht="12.75">
      <c r="A12" s="1" t="s">
        <v>6</v>
      </c>
      <c r="B12" s="28">
        <v>47417</v>
      </c>
      <c r="C12" s="16">
        <v>2943402</v>
      </c>
      <c r="D12" s="16">
        <v>1649718</v>
      </c>
      <c r="E12" s="16">
        <v>6272194</v>
      </c>
      <c r="F12" s="16">
        <v>17543164</v>
      </c>
      <c r="G12" s="16">
        <v>1052937</v>
      </c>
      <c r="H12" s="16">
        <v>2906032</v>
      </c>
      <c r="I12" s="16">
        <f>4037160+433824+1741648</f>
        <v>6212632</v>
      </c>
      <c r="J12" s="16">
        <v>7043693</v>
      </c>
      <c r="K12" s="16">
        <f t="shared" si="0"/>
        <v>41030652</v>
      </c>
      <c r="L12" s="16">
        <f t="shared" si="1"/>
        <v>45623772</v>
      </c>
      <c r="M12" s="18" t="s">
        <v>90</v>
      </c>
      <c r="N12" s="18" t="s">
        <v>90</v>
      </c>
      <c r="O12" t="s">
        <v>90</v>
      </c>
    </row>
    <row r="13" spans="1:15" ht="12.75">
      <c r="A13" s="1" t="s">
        <v>3</v>
      </c>
      <c r="B13" s="28">
        <v>75988</v>
      </c>
      <c r="C13" s="16">
        <v>2554138</v>
      </c>
      <c r="D13" s="16">
        <v>2038616</v>
      </c>
      <c r="E13" s="16">
        <v>11367273</v>
      </c>
      <c r="F13" s="16">
        <v>15865250</v>
      </c>
      <c r="G13" s="16">
        <v>6179452</v>
      </c>
      <c r="H13" s="16">
        <f>148500+6513500</f>
        <v>6662000</v>
      </c>
      <c r="I13" s="16">
        <f>12514801+2062080+901651</f>
        <v>15478532</v>
      </c>
      <c r="J13" s="16">
        <v>26361955</v>
      </c>
      <c r="K13" s="16">
        <f t="shared" si="0"/>
        <v>81914462</v>
      </c>
      <c r="L13" s="16">
        <f t="shared" si="1"/>
        <v>86507216</v>
      </c>
      <c r="M13" s="18" t="s">
        <v>90</v>
      </c>
      <c r="N13" s="18" t="s">
        <v>90</v>
      </c>
      <c r="O13" t="s">
        <v>90</v>
      </c>
    </row>
    <row r="14" spans="1:15" ht="12.75">
      <c r="A14" s="1" t="s">
        <v>27</v>
      </c>
      <c r="B14" s="28">
        <v>43308</v>
      </c>
      <c r="C14" s="16">
        <v>2594362</v>
      </c>
      <c r="D14" s="16">
        <v>2900489</v>
      </c>
      <c r="E14" s="16">
        <v>9201413</v>
      </c>
      <c r="F14" s="16">
        <f>14098709+6600</f>
        <v>14105309</v>
      </c>
      <c r="G14" s="16">
        <v>7258741</v>
      </c>
      <c r="H14" s="16">
        <f>179120+5079043</f>
        <v>5258163</v>
      </c>
      <c r="I14" s="16">
        <f>1757876+1591450+2331554</f>
        <v>5680880</v>
      </c>
      <c r="J14" s="16">
        <v>6031110</v>
      </c>
      <c r="K14" s="16">
        <f t="shared" si="0"/>
        <v>47535616</v>
      </c>
      <c r="L14" s="16">
        <f t="shared" si="1"/>
        <v>53030467</v>
      </c>
      <c r="M14" s="18" t="s">
        <v>90</v>
      </c>
      <c r="N14" s="18" t="s">
        <v>90</v>
      </c>
      <c r="O14" t="s">
        <v>90</v>
      </c>
    </row>
    <row r="15" spans="1:15" ht="12.75">
      <c r="A15" s="1" t="s">
        <v>28</v>
      </c>
      <c r="B15" s="28">
        <v>9279</v>
      </c>
      <c r="C15" s="16">
        <v>1353646</v>
      </c>
      <c r="D15" s="16">
        <v>324637</v>
      </c>
      <c r="E15" s="16">
        <v>3712612</v>
      </c>
      <c r="F15" s="16">
        <v>9169870</v>
      </c>
      <c r="G15" s="16">
        <v>1267722</v>
      </c>
      <c r="H15" s="16">
        <f>158429+646982</f>
        <v>805411</v>
      </c>
      <c r="I15" s="16">
        <f>623493+439936+489783</f>
        <v>1553212</v>
      </c>
      <c r="J15" s="16">
        <v>1187605</v>
      </c>
      <c r="K15" s="16">
        <f t="shared" si="0"/>
        <v>17696432</v>
      </c>
      <c r="L15" s="16">
        <f t="shared" si="1"/>
        <v>19374715</v>
      </c>
      <c r="M15" s="18" t="s">
        <v>90</v>
      </c>
      <c r="N15" s="18" t="s">
        <v>90</v>
      </c>
      <c r="O15" t="s">
        <v>90</v>
      </c>
    </row>
    <row r="16" spans="1:15" ht="12.75">
      <c r="A16" s="1" t="s">
        <v>29</v>
      </c>
      <c r="B16" s="28">
        <v>26499</v>
      </c>
      <c r="C16" s="16">
        <v>1958562</v>
      </c>
      <c r="D16" s="16">
        <v>903867</v>
      </c>
      <c r="E16" s="16">
        <v>7146814</v>
      </c>
      <c r="F16" s="16">
        <v>7642084</v>
      </c>
      <c r="G16" s="18">
        <v>1351586</v>
      </c>
      <c r="H16" s="16">
        <f>527613+2919687</f>
        <v>3447300</v>
      </c>
      <c r="I16" s="16">
        <f>2092497+1091263+1117791</f>
        <v>4301551</v>
      </c>
      <c r="J16" s="16">
        <v>4684413</v>
      </c>
      <c r="K16" s="16">
        <f t="shared" si="0"/>
        <v>28573748</v>
      </c>
      <c r="L16" s="16">
        <f t="shared" si="1"/>
        <v>31436177</v>
      </c>
      <c r="M16" s="18" t="s">
        <v>90</v>
      </c>
      <c r="N16" s="18" t="s">
        <v>90</v>
      </c>
      <c r="O16" t="s">
        <v>90</v>
      </c>
    </row>
    <row r="17" spans="1:15" ht="12.75">
      <c r="A17" s="1" t="s">
        <v>32</v>
      </c>
      <c r="B17" s="28">
        <v>17012</v>
      </c>
      <c r="C17" s="16">
        <v>1171000</v>
      </c>
      <c r="D17" s="16">
        <v>1217337</v>
      </c>
      <c r="E17" s="16">
        <v>3289625</v>
      </c>
      <c r="F17" s="16">
        <v>9874899</v>
      </c>
      <c r="G17" s="16">
        <v>1115996</v>
      </c>
      <c r="H17" s="16">
        <f>7863+1703811</f>
        <v>1711674</v>
      </c>
      <c r="I17" s="16">
        <f>484346+249963+370855</f>
        <v>1105164</v>
      </c>
      <c r="J17" s="16">
        <v>1795606</v>
      </c>
      <c r="K17" s="16">
        <f t="shared" si="0"/>
        <v>18892964</v>
      </c>
      <c r="L17" s="16">
        <f t="shared" si="1"/>
        <v>21281301</v>
      </c>
      <c r="M17" s="18" t="s">
        <v>90</v>
      </c>
      <c r="N17" s="18" t="s">
        <v>90</v>
      </c>
      <c r="O17" t="s">
        <v>90</v>
      </c>
    </row>
    <row r="18" spans="1:15" ht="12.75">
      <c r="A18" s="1" t="s">
        <v>30</v>
      </c>
      <c r="B18" s="28">
        <v>11553</v>
      </c>
      <c r="C18" s="16">
        <v>1318128</v>
      </c>
      <c r="D18" s="16">
        <v>497666</v>
      </c>
      <c r="E18" s="16">
        <v>4112338</v>
      </c>
      <c r="F18" s="16">
        <v>4149787</v>
      </c>
      <c r="G18" s="16">
        <v>2687622</v>
      </c>
      <c r="H18" s="16">
        <f>91339+498456</f>
        <v>589795</v>
      </c>
      <c r="I18" s="16">
        <f>832974+361922+515008</f>
        <v>1709904</v>
      </c>
      <c r="J18" s="16">
        <v>1915397</v>
      </c>
      <c r="K18" s="16">
        <f t="shared" si="0"/>
        <v>15164843</v>
      </c>
      <c r="L18" s="16">
        <f t="shared" si="1"/>
        <v>16980637</v>
      </c>
      <c r="M18" s="18" t="s">
        <v>90</v>
      </c>
      <c r="N18" s="18" t="s">
        <v>90</v>
      </c>
      <c r="O18" t="s">
        <v>90</v>
      </c>
    </row>
    <row r="19" spans="1:15" ht="12.75">
      <c r="A19" s="1" t="s">
        <v>33</v>
      </c>
      <c r="B19" s="28">
        <v>24158</v>
      </c>
      <c r="C19" s="16">
        <v>2193848</v>
      </c>
      <c r="D19" s="16">
        <v>288578</v>
      </c>
      <c r="E19" s="16">
        <v>8150822</v>
      </c>
      <c r="F19" s="16">
        <v>13231565</v>
      </c>
      <c r="G19" s="16">
        <v>2009663</v>
      </c>
      <c r="H19" s="16">
        <v>2739613</v>
      </c>
      <c r="I19" s="16">
        <v>4945662</v>
      </c>
      <c r="J19" s="16">
        <v>3344656</v>
      </c>
      <c r="K19" s="16">
        <f t="shared" si="0"/>
        <v>34421981</v>
      </c>
      <c r="L19" s="16">
        <f t="shared" si="1"/>
        <v>36904407</v>
      </c>
      <c r="M19" s="18" t="s">
        <v>90</v>
      </c>
      <c r="N19" s="18" t="s">
        <v>90</v>
      </c>
      <c r="O19" t="s">
        <v>90</v>
      </c>
    </row>
    <row r="20" spans="1:15" ht="12.75">
      <c r="A20" s="1" t="s">
        <v>31</v>
      </c>
      <c r="B20" s="28">
        <v>17425</v>
      </c>
      <c r="C20" s="16">
        <v>1654417</v>
      </c>
      <c r="D20" s="16">
        <v>1578629</v>
      </c>
      <c r="E20" s="16">
        <v>4907498</v>
      </c>
      <c r="F20" s="16">
        <v>6016530</v>
      </c>
      <c r="G20" s="16">
        <v>1317136</v>
      </c>
      <c r="H20" s="16">
        <f>598162+2693260</f>
        <v>3291422</v>
      </c>
      <c r="I20" s="16">
        <f>6565093+1146787+2592808</f>
        <v>10304688</v>
      </c>
      <c r="J20" s="16">
        <v>13088874</v>
      </c>
      <c r="K20" s="16">
        <f t="shared" si="0"/>
        <v>38926148</v>
      </c>
      <c r="L20" s="16">
        <f t="shared" si="1"/>
        <v>42159194</v>
      </c>
      <c r="M20" s="18" t="s">
        <v>90</v>
      </c>
      <c r="N20" t="s">
        <v>90</v>
      </c>
      <c r="O20" t="s">
        <v>90</v>
      </c>
    </row>
    <row r="21" spans="1:15" ht="12.75">
      <c r="A21" s="1" t="s">
        <v>5</v>
      </c>
      <c r="B21" s="28">
        <v>47092</v>
      </c>
      <c r="C21" s="16">
        <v>4151449</v>
      </c>
      <c r="D21" s="16">
        <v>2935658</v>
      </c>
      <c r="E21" s="16">
        <v>5454230</v>
      </c>
      <c r="F21" s="16">
        <v>39822890</v>
      </c>
      <c r="G21" s="16">
        <v>13578799</v>
      </c>
      <c r="H21" s="16">
        <f>782001+3107207</f>
        <v>3889208</v>
      </c>
      <c r="I21" s="16">
        <f>4364515+370709+2828583</f>
        <v>7563807</v>
      </c>
      <c r="J21" s="16">
        <v>16512592</v>
      </c>
      <c r="K21" s="16">
        <f t="shared" si="0"/>
        <v>86821526</v>
      </c>
      <c r="L21" s="16">
        <f t="shared" si="1"/>
        <v>93908633</v>
      </c>
      <c r="M21" s="18" t="s">
        <v>90</v>
      </c>
      <c r="N21" s="18" t="s">
        <v>90</v>
      </c>
      <c r="O21" t="s">
        <v>90</v>
      </c>
    </row>
    <row r="22" spans="1:15" ht="12.75">
      <c r="A22" s="1" t="s">
        <v>34</v>
      </c>
      <c r="B22" s="28">
        <v>38987</v>
      </c>
      <c r="C22" s="16">
        <v>3193247</v>
      </c>
      <c r="D22" s="16">
        <v>1930949</v>
      </c>
      <c r="E22" s="16">
        <v>5990327</v>
      </c>
      <c r="F22" s="16">
        <v>18714629</v>
      </c>
      <c r="G22" s="16">
        <v>4613882</v>
      </c>
      <c r="H22" s="16">
        <f>4700+2556890</f>
        <v>2561590</v>
      </c>
      <c r="I22" s="16">
        <f>2227361+1223897+5366343</f>
        <v>8817601</v>
      </c>
      <c r="J22" s="16">
        <v>4951700</v>
      </c>
      <c r="K22" s="16">
        <f t="shared" si="0"/>
        <v>45649729</v>
      </c>
      <c r="L22" s="16">
        <f t="shared" si="1"/>
        <v>50773925</v>
      </c>
      <c r="M22" s="18" t="s">
        <v>90</v>
      </c>
      <c r="N22" s="18" t="s">
        <v>90</v>
      </c>
      <c r="O22" t="s">
        <v>90</v>
      </c>
    </row>
    <row r="23" spans="1:15" ht="12.75">
      <c r="A23" s="1" t="s">
        <v>0</v>
      </c>
      <c r="B23" s="28">
        <v>209121</v>
      </c>
      <c r="C23" s="16">
        <v>15841217</v>
      </c>
      <c r="D23" s="16">
        <v>9615304</v>
      </c>
      <c r="E23" s="16">
        <v>12423597</v>
      </c>
      <c r="F23" s="16">
        <v>93034085</v>
      </c>
      <c r="G23" s="16">
        <v>67210</v>
      </c>
      <c r="H23" s="16">
        <f>1688528+14937975</f>
        <v>16626503</v>
      </c>
      <c r="I23" s="16">
        <f>9140262+7525380+17290992</f>
        <v>33956634</v>
      </c>
      <c r="J23" s="16">
        <v>27081128</v>
      </c>
      <c r="K23" s="16">
        <f t="shared" si="0"/>
        <v>183189157</v>
      </c>
      <c r="L23" s="16">
        <f t="shared" si="1"/>
        <v>208645678</v>
      </c>
      <c r="M23" s="18" t="s">
        <v>90</v>
      </c>
      <c r="N23" s="18" t="s">
        <v>91</v>
      </c>
      <c r="O23" s="18" t="s">
        <v>90</v>
      </c>
    </row>
    <row r="24" spans="1:15" ht="12.75">
      <c r="A24" s="1" t="s">
        <v>35</v>
      </c>
      <c r="B24" s="28">
        <v>24338</v>
      </c>
      <c r="C24" s="16">
        <v>1851023</v>
      </c>
      <c r="D24" s="16">
        <v>825000</v>
      </c>
      <c r="E24" s="16">
        <v>4369597</v>
      </c>
      <c r="F24" s="16">
        <v>8776951</v>
      </c>
      <c r="G24" s="16">
        <v>1845196</v>
      </c>
      <c r="H24" s="16">
        <f>482713+4577815</f>
        <v>5060528</v>
      </c>
      <c r="I24" s="16">
        <f>2086185+460242+1972265</f>
        <v>4518692</v>
      </c>
      <c r="J24" s="16">
        <v>4449282</v>
      </c>
      <c r="K24" s="16">
        <f t="shared" si="0"/>
        <v>29020246</v>
      </c>
      <c r="L24" s="16">
        <f t="shared" si="1"/>
        <v>31696269</v>
      </c>
      <c r="M24" s="18" t="s">
        <v>90</v>
      </c>
      <c r="N24" s="18" t="s">
        <v>90</v>
      </c>
      <c r="O24" t="s">
        <v>90</v>
      </c>
    </row>
    <row r="25" spans="1:15" ht="12.75">
      <c r="A25" s="1" t="s">
        <v>36</v>
      </c>
      <c r="B25" s="28">
        <v>63259</v>
      </c>
      <c r="C25" s="16">
        <v>3517782</v>
      </c>
      <c r="D25" s="16">
        <v>1548046</v>
      </c>
      <c r="E25" s="16">
        <v>7018377</v>
      </c>
      <c r="F25" s="16">
        <v>14795095</v>
      </c>
      <c r="G25" s="16">
        <v>3052312</v>
      </c>
      <c r="H25" s="16">
        <f>466275+4045335</f>
        <v>4511610</v>
      </c>
      <c r="I25" s="18">
        <f>8243373+1130378+5100307</f>
        <v>14474058</v>
      </c>
      <c r="J25" s="16">
        <v>16233388</v>
      </c>
      <c r="K25" s="16">
        <f t="shared" si="0"/>
        <v>60084840</v>
      </c>
      <c r="L25" s="16">
        <f t="shared" si="1"/>
        <v>65150668</v>
      </c>
      <c r="M25" s="18" t="s">
        <v>90</v>
      </c>
      <c r="N25" s="18" t="s">
        <v>90</v>
      </c>
      <c r="O25" t="s">
        <v>90</v>
      </c>
    </row>
    <row r="26" spans="1:15" ht="12.75">
      <c r="A26" s="1" t="s">
        <v>37</v>
      </c>
      <c r="B26" s="28">
        <v>41740</v>
      </c>
      <c r="C26" s="16">
        <v>2848815</v>
      </c>
      <c r="D26" s="16">
        <v>3493740</v>
      </c>
      <c r="E26" s="16">
        <v>8583609</v>
      </c>
      <c r="F26" s="16">
        <f>24991184+1277159</f>
        <v>26268343</v>
      </c>
      <c r="G26" s="16">
        <v>3714436</v>
      </c>
      <c r="H26" s="16">
        <f>482179+3522869</f>
        <v>4005048</v>
      </c>
      <c r="I26" s="16">
        <f>9070813+1638734+606163</f>
        <v>11315710</v>
      </c>
      <c r="J26" s="16">
        <v>13387287</v>
      </c>
      <c r="K26" s="16">
        <f t="shared" si="0"/>
        <v>67274433</v>
      </c>
      <c r="L26" s="16">
        <f t="shared" si="1"/>
        <v>73616988</v>
      </c>
      <c r="M26" s="18" t="s">
        <v>90</v>
      </c>
      <c r="N26" s="18" t="s">
        <v>90</v>
      </c>
      <c r="O26" t="s">
        <v>90</v>
      </c>
    </row>
    <row r="27" spans="1:15" ht="12.75">
      <c r="A27" s="1" t="s">
        <v>38</v>
      </c>
      <c r="B27" s="28">
        <v>55558</v>
      </c>
      <c r="C27" s="16">
        <v>3006381</v>
      </c>
      <c r="D27" s="16">
        <v>1636003</v>
      </c>
      <c r="E27" s="16">
        <v>14241101</v>
      </c>
      <c r="F27" s="16">
        <v>44458198</v>
      </c>
      <c r="G27" s="16">
        <v>2656253</v>
      </c>
      <c r="H27" s="16">
        <v>5836918</v>
      </c>
      <c r="I27" s="16">
        <f>4067377+1320843+4267522</f>
        <v>9655742</v>
      </c>
      <c r="J27" s="16">
        <v>2561162</v>
      </c>
      <c r="K27" s="16">
        <f t="shared" si="0"/>
        <v>79409374</v>
      </c>
      <c r="L27" s="16">
        <f t="shared" si="1"/>
        <v>84051758</v>
      </c>
      <c r="M27" s="18" t="s">
        <v>90</v>
      </c>
      <c r="N27" s="18" t="s">
        <v>90</v>
      </c>
      <c r="O27" t="s">
        <v>90</v>
      </c>
    </row>
    <row r="28" spans="1:15" ht="12.75">
      <c r="A28" s="1" t="s">
        <v>39</v>
      </c>
      <c r="B28" s="28">
        <v>38747</v>
      </c>
      <c r="C28" s="16">
        <v>1898268</v>
      </c>
      <c r="D28" s="16">
        <v>960000</v>
      </c>
      <c r="E28" s="16">
        <v>9364320</v>
      </c>
      <c r="F28" s="16">
        <v>15624837</v>
      </c>
      <c r="G28" s="16">
        <v>1938224</v>
      </c>
      <c r="H28" s="16">
        <f>1004717+4180788</f>
        <v>5185505</v>
      </c>
      <c r="I28" s="16">
        <f>2397242+989240+494816</f>
        <v>3881298</v>
      </c>
      <c r="J28" s="16">
        <v>4612514</v>
      </c>
      <c r="K28" s="16">
        <f t="shared" si="0"/>
        <v>40606698</v>
      </c>
      <c r="L28" s="16">
        <f t="shared" si="1"/>
        <v>43464966</v>
      </c>
      <c r="M28" s="18" t="s">
        <v>90</v>
      </c>
      <c r="N28" s="18" t="s">
        <v>90</v>
      </c>
      <c r="O28" t="s">
        <v>90</v>
      </c>
    </row>
    <row r="29" spans="1:15" ht="12.75">
      <c r="A29" s="1" t="s">
        <v>9</v>
      </c>
      <c r="B29" s="28">
        <v>23858</v>
      </c>
      <c r="C29" s="16">
        <v>2502215</v>
      </c>
      <c r="D29" s="16">
        <v>1090709</v>
      </c>
      <c r="E29" s="16">
        <v>6048184</v>
      </c>
      <c r="F29" s="16">
        <v>15572619</v>
      </c>
      <c r="G29" s="16">
        <v>3947925</v>
      </c>
      <c r="H29" s="16">
        <f>428846+2957306</f>
        <v>3386152</v>
      </c>
      <c r="I29" s="16">
        <f>2698571+661116+1202796</f>
        <v>4562483</v>
      </c>
      <c r="J29" s="16">
        <v>3943321</v>
      </c>
      <c r="K29" s="16">
        <f t="shared" si="0"/>
        <v>37460684</v>
      </c>
      <c r="L29" s="16">
        <f t="shared" si="1"/>
        <v>41053608</v>
      </c>
      <c r="M29" s="18" t="s">
        <v>90</v>
      </c>
      <c r="N29" s="18" t="s">
        <v>90</v>
      </c>
      <c r="O29" t="s">
        <v>90</v>
      </c>
    </row>
    <row r="30" spans="1:15" ht="12.75">
      <c r="A30" s="1" t="s">
        <v>40</v>
      </c>
      <c r="B30" s="28">
        <v>10621</v>
      </c>
      <c r="C30" s="16">
        <v>1777405</v>
      </c>
      <c r="D30" s="16">
        <v>399381</v>
      </c>
      <c r="E30" s="16">
        <v>3826057</v>
      </c>
      <c r="F30" s="16">
        <v>5451660</v>
      </c>
      <c r="G30" s="16">
        <v>3667713</v>
      </c>
      <c r="H30" s="16">
        <f>27065+1795862</f>
        <v>1822927</v>
      </c>
      <c r="I30" s="16">
        <f>441803+349182+518260</f>
        <v>1309245</v>
      </c>
      <c r="J30" s="16">
        <v>2109332</v>
      </c>
      <c r="K30" s="16">
        <f t="shared" si="0"/>
        <v>18186934</v>
      </c>
      <c r="L30" s="16">
        <f t="shared" si="1"/>
        <v>20363720</v>
      </c>
      <c r="M30" s="18" t="s">
        <v>90</v>
      </c>
      <c r="N30" s="18" t="s">
        <v>90</v>
      </c>
      <c r="O30" t="s">
        <v>90</v>
      </c>
    </row>
    <row r="31" spans="1:15" ht="12.75">
      <c r="A31" s="1" t="s">
        <v>41</v>
      </c>
      <c r="B31" s="28">
        <v>57719</v>
      </c>
      <c r="C31" s="16">
        <v>6172962</v>
      </c>
      <c r="D31" s="16">
        <v>492000</v>
      </c>
      <c r="E31" s="16">
        <v>10179298</v>
      </c>
      <c r="F31" s="16">
        <v>15645759</v>
      </c>
      <c r="G31" s="16">
        <v>3783000</v>
      </c>
      <c r="H31" s="16">
        <f>187250+4809325</f>
        <v>4996575</v>
      </c>
      <c r="I31" s="16">
        <f>4709345+851980+2837952</f>
        <v>8399277</v>
      </c>
      <c r="J31" s="16">
        <v>7614185</v>
      </c>
      <c r="K31" s="16">
        <f t="shared" si="0"/>
        <v>50618094</v>
      </c>
      <c r="L31" s="16">
        <f t="shared" si="1"/>
        <v>57283056</v>
      </c>
      <c r="M31" s="18" t="s">
        <v>90</v>
      </c>
      <c r="N31" s="18" t="s">
        <v>90</v>
      </c>
      <c r="O31" t="s">
        <v>90</v>
      </c>
    </row>
    <row r="32" spans="1:15" ht="12.75">
      <c r="A32" s="1" t="s">
        <v>76</v>
      </c>
      <c r="B32" s="28">
        <v>36997</v>
      </c>
      <c r="C32" s="16">
        <v>3145107</v>
      </c>
      <c r="D32" s="16">
        <v>1570760</v>
      </c>
      <c r="E32" s="16">
        <v>5908530</v>
      </c>
      <c r="F32" s="16">
        <v>15716769</v>
      </c>
      <c r="G32" s="16">
        <v>1468825</v>
      </c>
      <c r="H32" s="16">
        <f>79890+4616172</f>
        <v>4696062</v>
      </c>
      <c r="I32" s="16">
        <f>1013065+730911+211588</f>
        <v>1955564</v>
      </c>
      <c r="J32" s="16">
        <v>4552483</v>
      </c>
      <c r="K32" s="16">
        <f t="shared" si="0"/>
        <v>34298233</v>
      </c>
      <c r="L32" s="16">
        <f t="shared" si="1"/>
        <v>39014100</v>
      </c>
      <c r="M32" s="18" t="s">
        <v>90</v>
      </c>
      <c r="N32" s="18" t="s">
        <v>90</v>
      </c>
      <c r="O32" t="s">
        <v>90</v>
      </c>
    </row>
    <row r="33" spans="1:15" ht="12.75">
      <c r="A33" s="1" t="s">
        <v>7</v>
      </c>
      <c r="B33" s="28">
        <v>42104</v>
      </c>
      <c r="C33" s="16">
        <v>3889709</v>
      </c>
      <c r="D33" s="16">
        <v>1213328</v>
      </c>
      <c r="E33" s="16">
        <v>4728009</v>
      </c>
      <c r="F33" s="16">
        <v>37601382</v>
      </c>
      <c r="G33" s="16">
        <v>1473096</v>
      </c>
      <c r="H33" s="16">
        <f>764874+1539080</f>
        <v>2303954</v>
      </c>
      <c r="I33" s="16">
        <f>4271545+1113204+3029140</f>
        <v>8413889</v>
      </c>
      <c r="J33" s="16">
        <v>6245053</v>
      </c>
      <c r="K33" s="16">
        <f t="shared" si="0"/>
        <v>60765383</v>
      </c>
      <c r="L33" s="16">
        <f t="shared" si="1"/>
        <v>65868420</v>
      </c>
      <c r="M33" s="18" t="s">
        <v>90</v>
      </c>
      <c r="N33" s="18" t="s">
        <v>90</v>
      </c>
      <c r="O33" t="s">
        <v>90</v>
      </c>
    </row>
    <row r="34" spans="1:15" ht="12.75">
      <c r="A34" s="1" t="s">
        <v>42</v>
      </c>
      <c r="B34" s="28">
        <v>27042</v>
      </c>
      <c r="C34" s="16">
        <v>3821237</v>
      </c>
      <c r="D34" s="16">
        <v>923060</v>
      </c>
      <c r="E34" s="16">
        <v>6883695</v>
      </c>
      <c r="F34" s="16">
        <v>11123057</v>
      </c>
      <c r="G34" s="16">
        <v>153125</v>
      </c>
      <c r="H34" s="16">
        <v>1228126</v>
      </c>
      <c r="I34" s="16">
        <v>4335006</v>
      </c>
      <c r="J34" s="16">
        <v>8727670</v>
      </c>
      <c r="K34" s="16">
        <f t="shared" si="0"/>
        <v>32450679</v>
      </c>
      <c r="L34" s="16">
        <f t="shared" si="1"/>
        <v>37194976</v>
      </c>
      <c r="M34" s="18" t="s">
        <v>90</v>
      </c>
      <c r="N34" s="18" t="s">
        <v>90</v>
      </c>
      <c r="O34" t="s">
        <v>90</v>
      </c>
    </row>
    <row r="35" spans="1:15" ht="12.75">
      <c r="A35" s="1" t="s">
        <v>45</v>
      </c>
      <c r="B35" s="28">
        <v>17623</v>
      </c>
      <c r="C35" s="16">
        <v>1382001</v>
      </c>
      <c r="D35" s="16">
        <v>731115</v>
      </c>
      <c r="E35" s="16">
        <v>7111893</v>
      </c>
      <c r="F35" s="16">
        <v>13669925</v>
      </c>
      <c r="G35" s="16">
        <v>3266303</v>
      </c>
      <c r="H35" s="16">
        <f>174240+2383655</f>
        <v>2557895</v>
      </c>
      <c r="I35" s="16">
        <f>1968644+266976+2001265</f>
        <v>4236885</v>
      </c>
      <c r="J35" s="16">
        <v>4904655</v>
      </c>
      <c r="K35" s="16">
        <f t="shared" si="0"/>
        <v>35747556</v>
      </c>
      <c r="L35" s="16">
        <f t="shared" si="1"/>
        <v>37860672</v>
      </c>
      <c r="M35" s="18" t="s">
        <v>90</v>
      </c>
      <c r="N35" s="18" t="s">
        <v>90</v>
      </c>
      <c r="O35" t="s">
        <v>90</v>
      </c>
    </row>
    <row r="36" spans="1:15" ht="12.75">
      <c r="A36" s="1" t="s">
        <v>43</v>
      </c>
      <c r="B36" s="28">
        <v>17183</v>
      </c>
      <c r="C36" s="16">
        <v>2354790</v>
      </c>
      <c r="D36" s="16">
        <v>1127722</v>
      </c>
      <c r="E36" s="16">
        <v>6465600</v>
      </c>
      <c r="F36" s="16">
        <v>7064734</v>
      </c>
      <c r="G36" s="16">
        <v>1452006</v>
      </c>
      <c r="H36" s="16">
        <f>65170+1354017</f>
        <v>1419187</v>
      </c>
      <c r="I36" s="16">
        <f>653931+1100382+649694</f>
        <v>2404007</v>
      </c>
      <c r="J36" s="16">
        <v>3837337</v>
      </c>
      <c r="K36" s="16">
        <f t="shared" si="0"/>
        <v>22642871</v>
      </c>
      <c r="L36" s="16">
        <f t="shared" si="1"/>
        <v>26125383</v>
      </c>
      <c r="M36" s="18" t="s">
        <v>90</v>
      </c>
      <c r="N36" s="18" t="s">
        <v>90</v>
      </c>
      <c r="O36" t="s">
        <v>90</v>
      </c>
    </row>
    <row r="37" spans="1:15" ht="12.75">
      <c r="A37" s="1" t="s">
        <v>1</v>
      </c>
      <c r="B37" s="28">
        <v>171192</v>
      </c>
      <c r="C37" s="16">
        <v>19044689</v>
      </c>
      <c r="D37" s="16">
        <v>5636209</v>
      </c>
      <c r="E37" s="16">
        <v>32997366</v>
      </c>
      <c r="F37" s="16">
        <v>113525486</v>
      </c>
      <c r="G37" s="16">
        <v>4949522</v>
      </c>
      <c r="H37" s="16">
        <f>2545064+7789272</f>
        <v>10334336</v>
      </c>
      <c r="I37" s="16">
        <f>10781881+7473818+5969898</f>
        <v>24225597</v>
      </c>
      <c r="J37" s="16">
        <v>50418905</v>
      </c>
      <c r="K37" s="16">
        <f t="shared" si="0"/>
        <v>236451212</v>
      </c>
      <c r="L37" s="16">
        <f t="shared" si="1"/>
        <v>261132110</v>
      </c>
      <c r="M37" s="18" t="s">
        <v>90</v>
      </c>
      <c r="N37" s="18" t="s">
        <v>90</v>
      </c>
      <c r="O37" t="s">
        <v>90</v>
      </c>
    </row>
    <row r="38" spans="1:15" ht="12.75">
      <c r="A38" s="1" t="s">
        <v>2</v>
      </c>
      <c r="B38" s="28">
        <v>91076</v>
      </c>
      <c r="C38" s="16">
        <v>8209833</v>
      </c>
      <c r="D38" s="16">
        <v>2410268</v>
      </c>
      <c r="E38" s="16">
        <v>21194903</v>
      </c>
      <c r="F38" s="16">
        <v>53905757</v>
      </c>
      <c r="G38" s="16">
        <v>2030218</v>
      </c>
      <c r="H38" s="16">
        <v>10266134</v>
      </c>
      <c r="I38" s="16">
        <v>7000384</v>
      </c>
      <c r="J38" s="16">
        <v>3050761</v>
      </c>
      <c r="K38" s="16">
        <f t="shared" si="0"/>
        <v>97448157</v>
      </c>
      <c r="L38" s="16">
        <f t="shared" si="1"/>
        <v>108068258</v>
      </c>
      <c r="M38" s="18" t="s">
        <v>90</v>
      </c>
      <c r="N38" s="18" t="s">
        <v>90</v>
      </c>
      <c r="O38" t="s">
        <v>90</v>
      </c>
    </row>
    <row r="39" spans="1:15" ht="12.75">
      <c r="A39" s="1" t="s">
        <v>10</v>
      </c>
      <c r="B39" s="28">
        <v>11104</v>
      </c>
      <c r="C39" s="16">
        <v>1404475</v>
      </c>
      <c r="D39" s="16">
        <v>1163135</v>
      </c>
      <c r="E39" s="16">
        <v>4029216</v>
      </c>
      <c r="F39" s="16">
        <v>10068708</v>
      </c>
      <c r="G39" s="16">
        <v>341089</v>
      </c>
      <c r="H39" s="16">
        <f>127499+2542481</f>
        <v>2669980</v>
      </c>
      <c r="I39" s="16">
        <f>175253+276510+77938</f>
        <v>529701</v>
      </c>
      <c r="J39" s="16">
        <v>163208</v>
      </c>
      <c r="K39" s="16">
        <f t="shared" si="0"/>
        <v>17801902</v>
      </c>
      <c r="L39" s="16">
        <f t="shared" si="1"/>
        <v>20369512</v>
      </c>
      <c r="M39" s="18" t="s">
        <v>90</v>
      </c>
      <c r="N39" s="18" t="s">
        <v>90</v>
      </c>
      <c r="O39" t="s">
        <v>90</v>
      </c>
    </row>
    <row r="40" spans="1:15" ht="12.75">
      <c r="A40" s="1" t="s">
        <v>44</v>
      </c>
      <c r="B40" s="28">
        <v>14044</v>
      </c>
      <c r="C40" s="16">
        <v>2048886</v>
      </c>
      <c r="D40" s="16">
        <v>194681</v>
      </c>
      <c r="E40" s="16">
        <v>4217594</v>
      </c>
      <c r="F40" s="16">
        <f>7904930+44755</f>
        <v>7949685</v>
      </c>
      <c r="G40" s="16">
        <v>1039990</v>
      </c>
      <c r="H40" s="16">
        <f>162723+1903632</f>
        <v>2066355</v>
      </c>
      <c r="I40" s="16">
        <f>883177+492191+1133728</f>
        <v>2509096</v>
      </c>
      <c r="J40" s="16">
        <v>2439353</v>
      </c>
      <c r="K40" s="16">
        <f t="shared" si="0"/>
        <v>20222073</v>
      </c>
      <c r="L40" s="16">
        <f t="shared" si="1"/>
        <v>22465640</v>
      </c>
      <c r="M40" s="18" t="s">
        <v>90</v>
      </c>
      <c r="N40" s="18" t="s">
        <v>90</v>
      </c>
      <c r="O40" t="s">
        <v>90</v>
      </c>
    </row>
    <row r="41" spans="1:15" ht="12.75">
      <c r="A41" s="1" t="s">
        <v>8</v>
      </c>
      <c r="B41" s="28">
        <v>26107</v>
      </c>
      <c r="C41" s="16">
        <v>1994728</v>
      </c>
      <c r="D41" s="16">
        <v>809273</v>
      </c>
      <c r="E41" s="16">
        <v>8728570</v>
      </c>
      <c r="F41" s="16">
        <v>8448565</v>
      </c>
      <c r="G41" s="16">
        <v>940661</v>
      </c>
      <c r="H41" s="16">
        <f>355749+2500344</f>
        <v>2856093</v>
      </c>
      <c r="I41" s="16">
        <f>2453589+1115032+829546</f>
        <v>4398167</v>
      </c>
      <c r="J41" s="16">
        <v>9009798</v>
      </c>
      <c r="K41" s="16">
        <f t="shared" si="0"/>
        <v>34381854</v>
      </c>
      <c r="L41" s="16">
        <f t="shared" si="1"/>
        <v>37185855</v>
      </c>
      <c r="M41" s="18" t="s">
        <v>90</v>
      </c>
      <c r="N41" s="18" t="s">
        <v>90</v>
      </c>
      <c r="O41" t="s">
        <v>90</v>
      </c>
    </row>
    <row r="42" spans="1:15" ht="12.75">
      <c r="A42" s="1" t="s">
        <v>46</v>
      </c>
      <c r="B42" s="28">
        <v>44091</v>
      </c>
      <c r="C42" s="16">
        <v>4015526</v>
      </c>
      <c r="D42" s="16">
        <v>1245967</v>
      </c>
      <c r="E42" s="16">
        <v>11022247</v>
      </c>
      <c r="F42" s="16">
        <v>22156426</v>
      </c>
      <c r="G42" s="16">
        <v>2938824</v>
      </c>
      <c r="H42" s="16">
        <v>4164693</v>
      </c>
      <c r="I42" s="16">
        <f>2346546+874440+1408506</f>
        <v>4629492</v>
      </c>
      <c r="J42" s="16">
        <v>3643864</v>
      </c>
      <c r="K42" s="16">
        <f t="shared" si="0"/>
        <v>48555546</v>
      </c>
      <c r="L42" s="16">
        <f t="shared" si="1"/>
        <v>53817039</v>
      </c>
      <c r="M42" s="18" t="s">
        <v>90</v>
      </c>
      <c r="N42" s="18" t="s">
        <v>90</v>
      </c>
      <c r="O42" t="s">
        <v>90</v>
      </c>
    </row>
    <row r="43" spans="1:15" ht="12.75">
      <c r="A43" s="1" t="s">
        <v>4</v>
      </c>
      <c r="B43" s="28">
        <v>76573</v>
      </c>
      <c r="C43" s="16">
        <v>6804805</v>
      </c>
      <c r="D43" s="16">
        <v>2756334</v>
      </c>
      <c r="E43" s="16">
        <v>8127946</v>
      </c>
      <c r="F43" s="16">
        <v>41769909</v>
      </c>
      <c r="G43" s="16">
        <v>1398859</v>
      </c>
      <c r="H43" s="16">
        <v>5323706</v>
      </c>
      <c r="I43" s="16">
        <f>16731162+3479881+9515179</f>
        <v>29726222</v>
      </c>
      <c r="J43" s="16">
        <v>21339659</v>
      </c>
      <c r="K43" s="16">
        <f t="shared" si="0"/>
        <v>107686301</v>
      </c>
      <c r="L43" s="16">
        <f t="shared" si="1"/>
        <v>117247440</v>
      </c>
      <c r="M43" s="18" t="s">
        <v>90</v>
      </c>
      <c r="N43" s="18" t="s">
        <v>90</v>
      </c>
      <c r="O43" t="s">
        <v>90</v>
      </c>
    </row>
    <row r="44" spans="3:15" ht="12.7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8" t="s">
        <v>90</v>
      </c>
      <c r="O44" t="s">
        <v>90</v>
      </c>
    </row>
    <row r="45" spans="1:15" ht="12.75">
      <c r="A45">
        <f>SUM(A6:A44)</f>
        <v>0</v>
      </c>
      <c r="B45" s="32">
        <f>SUM(B6:B43)</f>
        <v>1633631</v>
      </c>
      <c r="C45" s="31">
        <f aca="true" t="shared" si="2" ref="C45:O45">SUM(C6:C44)</f>
        <v>137406303</v>
      </c>
      <c r="D45" s="31">
        <f t="shared" si="2"/>
        <v>63961017</v>
      </c>
      <c r="E45" s="31">
        <f t="shared" si="2"/>
        <v>305192585</v>
      </c>
      <c r="F45" s="31">
        <f t="shared" si="2"/>
        <v>819870022</v>
      </c>
      <c r="G45" s="31">
        <f t="shared" si="2"/>
        <v>106275314</v>
      </c>
      <c r="H45" s="31">
        <f t="shared" si="2"/>
        <v>160610148</v>
      </c>
      <c r="I45" s="31">
        <f t="shared" si="2"/>
        <v>285249661</v>
      </c>
      <c r="J45" s="31">
        <f t="shared" si="2"/>
        <v>336290965</v>
      </c>
      <c r="K45" s="31">
        <f t="shared" si="2"/>
        <v>2013488695</v>
      </c>
      <c r="L45" s="31">
        <f t="shared" si="2"/>
        <v>2214856015</v>
      </c>
      <c r="M45" s="31" t="s">
        <v>90</v>
      </c>
      <c r="N45" s="31" t="s">
        <v>90</v>
      </c>
      <c r="O45" s="31" t="s">
        <v>90</v>
      </c>
    </row>
    <row r="46" ht="12.75">
      <c r="O46" s="31" t="s">
        <v>90</v>
      </c>
    </row>
    <row r="47" ht="12.75">
      <c r="O47" t="s">
        <v>90</v>
      </c>
    </row>
  </sheetData>
  <printOptions/>
  <pageMargins left="0.75" right="0.75" top="1" bottom="1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esmith</dc:creator>
  <cp:keywords/>
  <dc:description/>
  <cp:lastModifiedBy> </cp:lastModifiedBy>
  <cp:lastPrinted>2008-10-24T15:35:02Z</cp:lastPrinted>
  <dcterms:created xsi:type="dcterms:W3CDTF">2000-07-12T18:49:34Z</dcterms:created>
  <dcterms:modified xsi:type="dcterms:W3CDTF">2008-10-24T15:36:27Z</dcterms:modified>
  <cp:category/>
  <cp:version/>
  <cp:contentType/>
  <cp:contentStatus/>
</cp:coreProperties>
</file>